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F6ED31F4-ED43-4FDB-8DA8-6AEEA9937871}" xr6:coauthVersionLast="47" xr6:coauthVersionMax="47" xr10:uidLastSave="{00000000-0000-0000-0000-000000000000}"/>
  <bookViews>
    <workbookView xWindow="-108" yWindow="-108" windowWidth="23256" windowHeight="12576" tabRatio="778" firstSheet="3" activeTab="3" xr2:uid="{00000000-000D-0000-FFFF-FFFF00000000}"/>
  </bookViews>
  <sheets>
    <sheet name="0. RIEPILOGO" sheetId="18" r:id="rId1"/>
    <sheet name="0.a ISTRUZIONI DI COMPILAZIONE" sheetId="14" r:id="rId2"/>
    <sheet name="Modello Budget GI TENTATIVE" sheetId="13" state="hidden" r:id="rId3"/>
    <sheet name="1.aModello Rendiconto GI " sheetId="15" r:id="rId4"/>
    <sheet name="1.bModello Rendiconto MI" sheetId="25" r:id="rId5"/>
    <sheet name="1.cModello Rendiconto M-PI" sheetId="26" r:id="rId6"/>
    <sheet name="1.dModello Rend. ODR privato" sheetId="27" r:id="rId7"/>
    <sheet name="1.eModello Rend. Università" sheetId="28" r:id="rId8"/>
    <sheet name="1.fModello Rend. EPR" sheetId="29" r:id="rId9"/>
    <sheet name="2. Rendiconto Progetto" sheetId="17" r:id="rId10"/>
    <sheet name="3. Gantt Template" sheetId="16" r:id="rId11"/>
  </sheets>
  <calcPr calcId="191029"/>
  <extLst>
    <ext uri="GoogleSheetsCustomDataVersion1">
      <go:sheetsCustomData xmlns:go="http://customooxmlschemas.google.com/" r:id="rId15" roundtripDataSignature="AMtx7mi3SE2T2rRbZ+mRWCM3bozGzaAhhw=="/>
    </ext>
  </extLst>
</workbook>
</file>

<file path=xl/calcChain.xml><?xml version="1.0" encoding="utf-8"?>
<calcChain xmlns="http://schemas.openxmlformats.org/spreadsheetml/2006/main">
  <c r="C31" i="26" l="1"/>
  <c r="C31" i="25"/>
  <c r="C31" i="15"/>
  <c r="E26" i="29"/>
  <c r="D26" i="29"/>
  <c r="G25" i="29"/>
  <c r="F25" i="29"/>
  <c r="G24" i="29"/>
  <c r="F24" i="29"/>
  <c r="G23" i="29"/>
  <c r="G26" i="29" s="1"/>
  <c r="F23" i="29"/>
  <c r="F26" i="29" s="1"/>
  <c r="G22" i="29"/>
  <c r="F22" i="29"/>
  <c r="E22" i="29"/>
  <c r="D22" i="29"/>
  <c r="G21" i="29"/>
  <c r="F21" i="29"/>
  <c r="G20" i="29"/>
  <c r="F20" i="29"/>
  <c r="G19" i="29"/>
  <c r="F19" i="29"/>
  <c r="G18" i="29"/>
  <c r="F18" i="29"/>
  <c r="E18" i="29"/>
  <c r="D18" i="29"/>
  <c r="G17" i="29"/>
  <c r="F17" i="29"/>
  <c r="G16" i="29"/>
  <c r="F16" i="29"/>
  <c r="G15" i="29"/>
  <c r="F15" i="29"/>
  <c r="E14" i="29"/>
  <c r="D14" i="29"/>
  <c r="G13" i="29"/>
  <c r="G14" i="29" s="1"/>
  <c r="F13" i="29"/>
  <c r="F14" i="29" s="1"/>
  <c r="G12" i="29"/>
  <c r="F12" i="29"/>
  <c r="G11" i="29"/>
  <c r="F11" i="29"/>
  <c r="E10" i="29"/>
  <c r="D10" i="29"/>
  <c r="G9" i="29"/>
  <c r="F9" i="29"/>
  <c r="G8" i="29"/>
  <c r="G10" i="29" s="1"/>
  <c r="F8" i="29"/>
  <c r="F10" i="29" s="1"/>
  <c r="G7" i="29"/>
  <c r="F7" i="29"/>
  <c r="G26" i="28"/>
  <c r="F26" i="28"/>
  <c r="E26" i="28"/>
  <c r="D26" i="28"/>
  <c r="G25" i="28"/>
  <c r="F25" i="28"/>
  <c r="G24" i="28"/>
  <c r="F24" i="28"/>
  <c r="G23" i="28"/>
  <c r="F23" i="28"/>
  <c r="E22" i="28"/>
  <c r="D22" i="28"/>
  <c r="G21" i="28"/>
  <c r="F21" i="28"/>
  <c r="G20" i="28"/>
  <c r="F20" i="28"/>
  <c r="G19" i="28"/>
  <c r="F19" i="28"/>
  <c r="F22" i="28" s="1"/>
  <c r="E18" i="28"/>
  <c r="D18" i="28"/>
  <c r="G17" i="28"/>
  <c r="F17" i="28"/>
  <c r="F18" i="28" s="1"/>
  <c r="G16" i="28"/>
  <c r="G18" i="28" s="1"/>
  <c r="F16" i="28"/>
  <c r="G15" i="28"/>
  <c r="F15" i="28"/>
  <c r="E14" i="28"/>
  <c r="D14" i="28"/>
  <c r="G13" i="28"/>
  <c r="F13" i="28"/>
  <c r="G12" i="28"/>
  <c r="F12" i="28"/>
  <c r="F14" i="28" s="1"/>
  <c r="G11" i="28"/>
  <c r="G14" i="28" s="1"/>
  <c r="F11" i="28"/>
  <c r="E10" i="28"/>
  <c r="D10" i="28"/>
  <c r="G9" i="28"/>
  <c r="F9" i="28"/>
  <c r="G8" i="28"/>
  <c r="F8" i="28"/>
  <c r="G7" i="28"/>
  <c r="G10" i="28" s="1"/>
  <c r="F7" i="28"/>
  <c r="F10" i="28" s="1"/>
  <c r="E26" i="27"/>
  <c r="D26" i="27"/>
  <c r="G25" i="27"/>
  <c r="F25" i="27"/>
  <c r="G24" i="27"/>
  <c r="F24" i="27"/>
  <c r="G23" i="27"/>
  <c r="G26" i="27" s="1"/>
  <c r="F23" i="27"/>
  <c r="F26" i="27" s="1"/>
  <c r="G22" i="27"/>
  <c r="F22" i="27"/>
  <c r="E22" i="27"/>
  <c r="D22" i="27"/>
  <c r="G21" i="27"/>
  <c r="F21" i="27"/>
  <c r="G20" i="27"/>
  <c r="F20" i="27"/>
  <c r="G19" i="27"/>
  <c r="F19" i="27"/>
  <c r="G18" i="27"/>
  <c r="F18" i="27"/>
  <c r="E18" i="27"/>
  <c r="D18" i="27"/>
  <c r="G17" i="27"/>
  <c r="F17" i="27"/>
  <c r="G16" i="27"/>
  <c r="F16" i="27"/>
  <c r="G15" i="27"/>
  <c r="F15" i="27"/>
  <c r="E14" i="27"/>
  <c r="D14" i="27"/>
  <c r="G13" i="27"/>
  <c r="G14" i="27" s="1"/>
  <c r="F13" i="27"/>
  <c r="F14" i="27" s="1"/>
  <c r="G12" i="27"/>
  <c r="F12" i="27"/>
  <c r="G11" i="27"/>
  <c r="F11" i="27"/>
  <c r="E10" i="27"/>
  <c r="D10" i="27"/>
  <c r="G9" i="27"/>
  <c r="F9" i="27"/>
  <c r="G8" i="27"/>
  <c r="G10" i="27" s="1"/>
  <c r="F8" i="27"/>
  <c r="F10" i="27" s="1"/>
  <c r="G7" i="27"/>
  <c r="F7" i="27"/>
  <c r="E26" i="26"/>
  <c r="D26" i="26"/>
  <c r="G25" i="26"/>
  <c r="F25" i="26"/>
  <c r="G24" i="26"/>
  <c r="F24" i="26"/>
  <c r="G23" i="26"/>
  <c r="G26" i="26" s="1"/>
  <c r="F23" i="26"/>
  <c r="F26" i="26" s="1"/>
  <c r="G22" i="26"/>
  <c r="F22" i="26"/>
  <c r="E22" i="26"/>
  <c r="D22" i="26"/>
  <c r="G21" i="26"/>
  <c r="F21" i="26"/>
  <c r="G20" i="26"/>
  <c r="F20" i="26"/>
  <c r="G19" i="26"/>
  <c r="F19" i="26"/>
  <c r="G18" i="26"/>
  <c r="F18" i="26"/>
  <c r="E18" i="26"/>
  <c r="D18" i="26"/>
  <c r="G17" i="26"/>
  <c r="F17" i="26"/>
  <c r="G16" i="26"/>
  <c r="F16" i="26"/>
  <c r="G15" i="26"/>
  <c r="F15" i="26"/>
  <c r="E14" i="26"/>
  <c r="D14" i="26"/>
  <c r="G13" i="26"/>
  <c r="G14" i="26" s="1"/>
  <c r="F13" i="26"/>
  <c r="F14" i="26" s="1"/>
  <c r="G12" i="26"/>
  <c r="F12" i="26"/>
  <c r="G11" i="26"/>
  <c r="F11" i="26"/>
  <c r="E10" i="26"/>
  <c r="D10" i="26"/>
  <c r="G9" i="26"/>
  <c r="F9" i="26"/>
  <c r="G8" i="26"/>
  <c r="G10" i="26" s="1"/>
  <c r="F8" i="26"/>
  <c r="F10" i="26" s="1"/>
  <c r="G7" i="26"/>
  <c r="F7" i="26"/>
  <c r="E26" i="25"/>
  <c r="D26" i="25"/>
  <c r="G25" i="25"/>
  <c r="F25" i="25"/>
  <c r="G24" i="25"/>
  <c r="F24" i="25"/>
  <c r="G23" i="25"/>
  <c r="G26" i="25" s="1"/>
  <c r="F23" i="25"/>
  <c r="F26" i="25" s="1"/>
  <c r="G22" i="25"/>
  <c r="F22" i="25"/>
  <c r="E22" i="25"/>
  <c r="D22" i="25"/>
  <c r="G21" i="25"/>
  <c r="F21" i="25"/>
  <c r="G20" i="25"/>
  <c r="F20" i="25"/>
  <c r="G19" i="25"/>
  <c r="F19" i="25"/>
  <c r="G18" i="25"/>
  <c r="F18" i="25"/>
  <c r="E18" i="25"/>
  <c r="D18" i="25"/>
  <c r="G17" i="25"/>
  <c r="F17" i="25"/>
  <c r="G16" i="25"/>
  <c r="F16" i="25"/>
  <c r="G15" i="25"/>
  <c r="F15" i="25"/>
  <c r="E14" i="25"/>
  <c r="D14" i="25"/>
  <c r="G13" i="25"/>
  <c r="G14" i="25" s="1"/>
  <c r="F13" i="25"/>
  <c r="F14" i="25" s="1"/>
  <c r="G12" i="25"/>
  <c r="F12" i="25"/>
  <c r="G11" i="25"/>
  <c r="F11" i="25"/>
  <c r="E10" i="25"/>
  <c r="D10" i="25"/>
  <c r="G9" i="25"/>
  <c r="F9" i="25"/>
  <c r="G8" i="25"/>
  <c r="G10" i="25" s="1"/>
  <c r="F8" i="25"/>
  <c r="F10" i="25" s="1"/>
  <c r="G7" i="25"/>
  <c r="F7" i="25"/>
  <c r="E26" i="15"/>
  <c r="D26" i="15"/>
  <c r="G25" i="15"/>
  <c r="F25" i="15"/>
  <c r="G24" i="15"/>
  <c r="F24" i="15"/>
  <c r="G23" i="15"/>
  <c r="G26" i="15" s="1"/>
  <c r="F23" i="15"/>
  <c r="F26" i="15" s="1"/>
  <c r="G22" i="15"/>
  <c r="F22" i="15"/>
  <c r="E22" i="15"/>
  <c r="D22" i="15"/>
  <c r="G21" i="15"/>
  <c r="F21" i="15"/>
  <c r="G20" i="15"/>
  <c r="F20" i="15"/>
  <c r="G19" i="15"/>
  <c r="F19" i="15"/>
  <c r="G18" i="15"/>
  <c r="F18" i="15"/>
  <c r="E18" i="15"/>
  <c r="D18" i="15"/>
  <c r="G17" i="15"/>
  <c r="F17" i="15"/>
  <c r="G16" i="15"/>
  <c r="F16" i="15"/>
  <c r="G15" i="15"/>
  <c r="F15" i="15"/>
  <c r="E14" i="15"/>
  <c r="D14" i="15"/>
  <c r="G13" i="15"/>
  <c r="G14" i="15" s="1"/>
  <c r="F13" i="15"/>
  <c r="F14" i="15" s="1"/>
  <c r="G12" i="15"/>
  <c r="F12" i="15"/>
  <c r="G11" i="15"/>
  <c r="F11" i="15"/>
  <c r="E10" i="15"/>
  <c r="D10" i="15"/>
  <c r="G9" i="15"/>
  <c r="F9" i="15"/>
  <c r="G8" i="15"/>
  <c r="F8" i="15"/>
  <c r="F10" i="15" s="1"/>
  <c r="G7" i="15"/>
  <c r="G10" i="15" s="1"/>
  <c r="F7" i="15"/>
  <c r="F9" i="17"/>
  <c r="F13" i="17"/>
  <c r="F10" i="17"/>
  <c r="F11" i="17"/>
  <c r="F12" i="17"/>
  <c r="F8" i="17"/>
  <c r="G22" i="28" l="1"/>
  <c r="D37" i="29"/>
  <c r="C37" i="29"/>
  <c r="D36" i="29"/>
  <c r="C36" i="29"/>
  <c r="D35" i="29"/>
  <c r="C35" i="29"/>
  <c r="P28" i="29"/>
  <c r="O28" i="29"/>
  <c r="N28" i="29"/>
  <c r="M28" i="29"/>
  <c r="J25" i="29"/>
  <c r="I25" i="29"/>
  <c r="J24" i="29"/>
  <c r="H24" i="29"/>
  <c r="J23" i="29"/>
  <c r="I23" i="29"/>
  <c r="J21" i="29"/>
  <c r="I21" i="29"/>
  <c r="J20" i="29"/>
  <c r="I20" i="29"/>
  <c r="J19" i="29"/>
  <c r="I19" i="29"/>
  <c r="J17" i="29"/>
  <c r="I17" i="29"/>
  <c r="J16" i="29"/>
  <c r="J15" i="29"/>
  <c r="I15" i="29"/>
  <c r="J13" i="29"/>
  <c r="I13" i="29"/>
  <c r="J12" i="29"/>
  <c r="I12" i="29"/>
  <c r="J11" i="29"/>
  <c r="J9" i="29"/>
  <c r="I9" i="29"/>
  <c r="J8" i="29"/>
  <c r="I8" i="29"/>
  <c r="J7" i="29"/>
  <c r="D37" i="28"/>
  <c r="C37" i="28"/>
  <c r="D36" i="28"/>
  <c r="C36" i="28"/>
  <c r="D35" i="28"/>
  <c r="C35" i="28"/>
  <c r="E35" i="28" s="1"/>
  <c r="P28" i="28"/>
  <c r="O28" i="28"/>
  <c r="N28" i="28"/>
  <c r="M28" i="28"/>
  <c r="J25" i="28"/>
  <c r="I25" i="28"/>
  <c r="J24" i="28"/>
  <c r="I24" i="28"/>
  <c r="I23" i="28"/>
  <c r="J21" i="28"/>
  <c r="I21" i="28"/>
  <c r="J20" i="28"/>
  <c r="I20" i="28"/>
  <c r="J19" i="28"/>
  <c r="J17" i="28"/>
  <c r="I17" i="28"/>
  <c r="J16" i="28"/>
  <c r="J15" i="28"/>
  <c r="J13" i="28"/>
  <c r="I13" i="28"/>
  <c r="J12" i="28"/>
  <c r="I12" i="28"/>
  <c r="I11" i="28"/>
  <c r="J9" i="28"/>
  <c r="I9" i="28"/>
  <c r="J8" i="28"/>
  <c r="J7" i="28"/>
  <c r="D37" i="27"/>
  <c r="C37" i="27"/>
  <c r="E37" i="27" s="1"/>
  <c r="D36" i="27"/>
  <c r="C36" i="27"/>
  <c r="D35" i="27"/>
  <c r="C35" i="27"/>
  <c r="P28" i="27"/>
  <c r="O28" i="27"/>
  <c r="N28" i="27"/>
  <c r="M28" i="27"/>
  <c r="J25" i="27"/>
  <c r="I25" i="27"/>
  <c r="I24" i="27"/>
  <c r="J23" i="27"/>
  <c r="I23" i="27"/>
  <c r="J21" i="27"/>
  <c r="I21" i="27"/>
  <c r="J20" i="27"/>
  <c r="I20" i="27"/>
  <c r="J19" i="27"/>
  <c r="I19" i="27"/>
  <c r="J17" i="27"/>
  <c r="I17" i="27"/>
  <c r="J16" i="27"/>
  <c r="I16" i="27"/>
  <c r="J15" i="27"/>
  <c r="I15" i="27"/>
  <c r="J13" i="27"/>
  <c r="I13" i="27"/>
  <c r="J12" i="27"/>
  <c r="I12" i="27"/>
  <c r="J9" i="27"/>
  <c r="I9" i="27"/>
  <c r="J8" i="27"/>
  <c r="I8" i="27"/>
  <c r="J7" i="27"/>
  <c r="I7" i="27"/>
  <c r="P9" i="17"/>
  <c r="Q9" i="17"/>
  <c r="P10" i="17"/>
  <c r="Q10" i="17"/>
  <c r="P11" i="17"/>
  <c r="Q11" i="17"/>
  <c r="P12" i="17"/>
  <c r="Q12" i="17"/>
  <c r="P13" i="17"/>
  <c r="Q13" i="17"/>
  <c r="Q8" i="17"/>
  <c r="P8" i="17"/>
  <c r="C36" i="15"/>
  <c r="E35" i="27" l="1"/>
  <c r="H16" i="28"/>
  <c r="H15" i="28"/>
  <c r="E37" i="29"/>
  <c r="E36" i="28"/>
  <c r="I10" i="27"/>
  <c r="H7" i="28"/>
  <c r="E35" i="29"/>
  <c r="I11" i="29"/>
  <c r="I14" i="29" s="1"/>
  <c r="Q14" i="29" s="1"/>
  <c r="I7" i="28"/>
  <c r="J10" i="27"/>
  <c r="D38" i="27"/>
  <c r="H7" i="27"/>
  <c r="D28" i="28"/>
  <c r="E28" i="29"/>
  <c r="D38" i="29"/>
  <c r="D28" i="29"/>
  <c r="E36" i="29"/>
  <c r="H13" i="29"/>
  <c r="H16" i="29"/>
  <c r="H19" i="29"/>
  <c r="H19" i="28"/>
  <c r="E37" i="28"/>
  <c r="I16" i="28"/>
  <c r="I19" i="28"/>
  <c r="I22" i="28" s="1"/>
  <c r="D38" i="28"/>
  <c r="J22" i="28"/>
  <c r="H20" i="28"/>
  <c r="I15" i="28"/>
  <c r="E28" i="28"/>
  <c r="H23" i="28"/>
  <c r="J22" i="27"/>
  <c r="I11" i="27"/>
  <c r="I14" i="27" s="1"/>
  <c r="Q14" i="27" s="1"/>
  <c r="H20" i="27"/>
  <c r="H17" i="27"/>
  <c r="H23" i="27"/>
  <c r="E36" i="27"/>
  <c r="D28" i="27"/>
  <c r="H16" i="27"/>
  <c r="E28" i="27"/>
  <c r="I22" i="29"/>
  <c r="I16" i="29"/>
  <c r="I18" i="29" s="1"/>
  <c r="I26" i="28"/>
  <c r="H24" i="28"/>
  <c r="H11" i="28"/>
  <c r="H13" i="28"/>
  <c r="J11" i="28"/>
  <c r="J14" i="28" s="1"/>
  <c r="I14" i="28"/>
  <c r="H9" i="28"/>
  <c r="J10" i="28"/>
  <c r="I24" i="29"/>
  <c r="I26" i="29" s="1"/>
  <c r="J26" i="29"/>
  <c r="H20" i="29"/>
  <c r="J14" i="29"/>
  <c r="H11" i="29"/>
  <c r="H7" i="29"/>
  <c r="J10" i="29"/>
  <c r="J22" i="29"/>
  <c r="J18" i="29"/>
  <c r="I7" i="29"/>
  <c r="I10" i="29" s="1"/>
  <c r="H9" i="29"/>
  <c r="H15" i="29"/>
  <c r="H17" i="29"/>
  <c r="H23" i="29"/>
  <c r="H8" i="29"/>
  <c r="H21" i="29"/>
  <c r="C38" i="29"/>
  <c r="H12" i="29"/>
  <c r="H25" i="29"/>
  <c r="J18" i="28"/>
  <c r="H17" i="28"/>
  <c r="H18" i="28" s="1"/>
  <c r="H8" i="28"/>
  <c r="H21" i="28"/>
  <c r="C38" i="28"/>
  <c r="I8" i="28"/>
  <c r="H12" i="28"/>
  <c r="J23" i="28"/>
  <c r="J26" i="28" s="1"/>
  <c r="H25" i="28"/>
  <c r="I26" i="27"/>
  <c r="I18" i="27"/>
  <c r="J18" i="27"/>
  <c r="I22" i="27"/>
  <c r="H11" i="27"/>
  <c r="H24" i="27"/>
  <c r="H9" i="27"/>
  <c r="H15" i="27"/>
  <c r="J11" i="27"/>
  <c r="J14" i="27" s="1"/>
  <c r="H13" i="27"/>
  <c r="H19" i="27"/>
  <c r="J24" i="27"/>
  <c r="J26" i="27" s="1"/>
  <c r="H8" i="27"/>
  <c r="H21" i="27"/>
  <c r="C38" i="27"/>
  <c r="H12" i="27"/>
  <c r="H25" i="27"/>
  <c r="C35" i="15"/>
  <c r="I7" i="15"/>
  <c r="I12" i="26"/>
  <c r="H9" i="17"/>
  <c r="T9" i="17" s="1"/>
  <c r="H8" i="17"/>
  <c r="T8" i="17" s="1"/>
  <c r="G8" i="17"/>
  <c r="R8" i="17" s="1"/>
  <c r="I14" i="17"/>
  <c r="D37" i="26"/>
  <c r="C37" i="26"/>
  <c r="D36" i="26"/>
  <c r="C36" i="26"/>
  <c r="D35" i="26"/>
  <c r="C35" i="26"/>
  <c r="P28" i="26"/>
  <c r="O28" i="26"/>
  <c r="N28" i="26"/>
  <c r="M28" i="26"/>
  <c r="J25" i="26"/>
  <c r="I25" i="26"/>
  <c r="J24" i="26"/>
  <c r="I24" i="26"/>
  <c r="J23" i="26"/>
  <c r="J21" i="26"/>
  <c r="I21" i="26"/>
  <c r="J20" i="26"/>
  <c r="J17" i="26"/>
  <c r="I17" i="26"/>
  <c r="J16" i="26"/>
  <c r="J15" i="26"/>
  <c r="I15" i="26"/>
  <c r="J13" i="26"/>
  <c r="J12" i="26"/>
  <c r="J11" i="26"/>
  <c r="J9" i="26"/>
  <c r="I9" i="26"/>
  <c r="J8" i="26"/>
  <c r="I8" i="26"/>
  <c r="D37" i="25"/>
  <c r="C37" i="25"/>
  <c r="D36" i="25"/>
  <c r="C36" i="25"/>
  <c r="D35" i="25"/>
  <c r="C35" i="25"/>
  <c r="P28" i="25"/>
  <c r="O28" i="25"/>
  <c r="N28" i="25"/>
  <c r="M28" i="25"/>
  <c r="J25" i="25"/>
  <c r="I24" i="25"/>
  <c r="J23" i="25"/>
  <c r="I23" i="25"/>
  <c r="J21" i="25"/>
  <c r="J20" i="25"/>
  <c r="J19" i="25"/>
  <c r="I19" i="25"/>
  <c r="J17" i="25"/>
  <c r="I17" i="25"/>
  <c r="I16" i="25"/>
  <c r="J15" i="25"/>
  <c r="J13" i="25"/>
  <c r="I13" i="25"/>
  <c r="J12" i="25"/>
  <c r="J11" i="25"/>
  <c r="J9" i="25"/>
  <c r="J8" i="25"/>
  <c r="R22" i="29" l="1"/>
  <c r="E38" i="28"/>
  <c r="Q10" i="27"/>
  <c r="S10" i="27" s="1"/>
  <c r="E38" i="27"/>
  <c r="S8" i="17"/>
  <c r="Q14" i="28"/>
  <c r="Q22" i="28"/>
  <c r="R18" i="27"/>
  <c r="H22" i="28"/>
  <c r="E38" i="29"/>
  <c r="I18" i="28"/>
  <c r="Q18" i="28" s="1"/>
  <c r="H10" i="27"/>
  <c r="R10" i="27"/>
  <c r="R22" i="27"/>
  <c r="E35" i="26"/>
  <c r="D28" i="25"/>
  <c r="E28" i="25"/>
  <c r="Q22" i="29"/>
  <c r="S22" i="29" s="1"/>
  <c r="H14" i="28"/>
  <c r="I10" i="28"/>
  <c r="Q10" i="28" s="1"/>
  <c r="R18" i="29"/>
  <c r="H14" i="29"/>
  <c r="Q26" i="29"/>
  <c r="H15" i="25"/>
  <c r="E37" i="25"/>
  <c r="D38" i="26"/>
  <c r="J26" i="26"/>
  <c r="R18" i="28"/>
  <c r="R22" i="28"/>
  <c r="H26" i="28"/>
  <c r="Q26" i="28"/>
  <c r="R14" i="28"/>
  <c r="S14" i="28" s="1"/>
  <c r="H26" i="27"/>
  <c r="Q26" i="27"/>
  <c r="R26" i="27"/>
  <c r="J28" i="27"/>
  <c r="H18" i="27"/>
  <c r="I28" i="27"/>
  <c r="H14" i="27"/>
  <c r="H26" i="29"/>
  <c r="Q18" i="29"/>
  <c r="H18" i="29"/>
  <c r="R26" i="28"/>
  <c r="J28" i="28"/>
  <c r="F28" i="28"/>
  <c r="G28" i="28"/>
  <c r="H10" i="28"/>
  <c r="R10" i="28"/>
  <c r="R26" i="29"/>
  <c r="H22" i="29"/>
  <c r="R14" i="29"/>
  <c r="S14" i="29" s="1"/>
  <c r="R10" i="29"/>
  <c r="H10" i="29"/>
  <c r="J28" i="29"/>
  <c r="I28" i="29"/>
  <c r="Q10" i="29"/>
  <c r="F28" i="29"/>
  <c r="G28" i="29"/>
  <c r="Q22" i="27"/>
  <c r="G28" i="27"/>
  <c r="R14" i="27"/>
  <c r="H22" i="27"/>
  <c r="Q18" i="27"/>
  <c r="F28" i="27"/>
  <c r="H9" i="25"/>
  <c r="I7" i="26"/>
  <c r="I10" i="26" s="1"/>
  <c r="H7" i="26"/>
  <c r="J7" i="26"/>
  <c r="J10" i="26" s="1"/>
  <c r="I11" i="26"/>
  <c r="I13" i="26"/>
  <c r="H13" i="26"/>
  <c r="H16" i="26"/>
  <c r="I16" i="26"/>
  <c r="I18" i="26" s="1"/>
  <c r="E28" i="26"/>
  <c r="I19" i="26"/>
  <c r="H19" i="26"/>
  <c r="J19" i="26"/>
  <c r="J22" i="26" s="1"/>
  <c r="I20" i="26"/>
  <c r="H20" i="26"/>
  <c r="D28" i="26"/>
  <c r="I23" i="26"/>
  <c r="I26" i="26" s="1"/>
  <c r="E36" i="26"/>
  <c r="E37" i="26"/>
  <c r="H7" i="25"/>
  <c r="J7" i="25"/>
  <c r="J10" i="25" s="1"/>
  <c r="H8" i="25"/>
  <c r="I8" i="25"/>
  <c r="I11" i="25"/>
  <c r="I12" i="25"/>
  <c r="H12" i="25"/>
  <c r="H16" i="25"/>
  <c r="I20" i="25"/>
  <c r="H20" i="25"/>
  <c r="H21" i="25"/>
  <c r="I21" i="25"/>
  <c r="H24" i="25"/>
  <c r="I25" i="25"/>
  <c r="I26" i="25" s="1"/>
  <c r="H25" i="25"/>
  <c r="C38" i="25"/>
  <c r="E35" i="25"/>
  <c r="D38" i="25"/>
  <c r="J14" i="26"/>
  <c r="J18" i="26"/>
  <c r="H11" i="26"/>
  <c r="H24" i="26"/>
  <c r="H9" i="26"/>
  <c r="H15" i="26"/>
  <c r="H17" i="26"/>
  <c r="H8" i="26"/>
  <c r="H21" i="26"/>
  <c r="C38" i="26"/>
  <c r="H23" i="26"/>
  <c r="H12" i="26"/>
  <c r="H25" i="26"/>
  <c r="J14" i="25"/>
  <c r="J22" i="25"/>
  <c r="H11" i="25"/>
  <c r="E36" i="25"/>
  <c r="I9" i="25"/>
  <c r="H13" i="25"/>
  <c r="I15" i="25"/>
  <c r="I18" i="25" s="1"/>
  <c r="H19" i="25"/>
  <c r="J24" i="25"/>
  <c r="J26" i="25" s="1"/>
  <c r="H17" i="25"/>
  <c r="H23" i="25"/>
  <c r="I7" i="25"/>
  <c r="J16" i="25"/>
  <c r="J18" i="25" s="1"/>
  <c r="S22" i="28" l="1"/>
  <c r="S18" i="27"/>
  <c r="R28" i="27"/>
  <c r="S22" i="27"/>
  <c r="I10" i="25"/>
  <c r="Q10" i="25" s="1"/>
  <c r="R22" i="26"/>
  <c r="S18" i="28"/>
  <c r="S26" i="27"/>
  <c r="I14" i="26"/>
  <c r="Q14" i="26" s="1"/>
  <c r="R22" i="25"/>
  <c r="S26" i="29"/>
  <c r="I28" i="28"/>
  <c r="S26" i="28"/>
  <c r="Q10" i="26"/>
  <c r="R26" i="26"/>
  <c r="R10" i="26"/>
  <c r="I22" i="25"/>
  <c r="H28" i="27"/>
  <c r="S18" i="29"/>
  <c r="H28" i="28"/>
  <c r="Q26" i="26"/>
  <c r="R14" i="26"/>
  <c r="H10" i="25"/>
  <c r="Q26" i="25"/>
  <c r="R14" i="25"/>
  <c r="R18" i="26"/>
  <c r="H22" i="26"/>
  <c r="H10" i="26"/>
  <c r="Q28" i="27"/>
  <c r="C30" i="27" s="1"/>
  <c r="R28" i="28"/>
  <c r="H28" i="29"/>
  <c r="R28" i="29"/>
  <c r="Q28" i="29"/>
  <c r="S10" i="29"/>
  <c r="Q28" i="28"/>
  <c r="S10" i="28"/>
  <c r="S14" i="27"/>
  <c r="R10" i="25"/>
  <c r="E38" i="25"/>
  <c r="H22" i="25"/>
  <c r="H26" i="25"/>
  <c r="H18" i="25"/>
  <c r="Q22" i="25"/>
  <c r="H14" i="26"/>
  <c r="J28" i="26"/>
  <c r="E38" i="26"/>
  <c r="I22" i="26"/>
  <c r="G28" i="26"/>
  <c r="F28" i="26"/>
  <c r="H14" i="25"/>
  <c r="I14" i="25"/>
  <c r="H26" i="26"/>
  <c r="H18" i="26"/>
  <c r="Q18" i="26"/>
  <c r="G28" i="25"/>
  <c r="R26" i="25"/>
  <c r="J28" i="25"/>
  <c r="F28" i="25"/>
  <c r="Q18" i="25"/>
  <c r="R18" i="25"/>
  <c r="S22" i="25" l="1"/>
  <c r="S28" i="28"/>
  <c r="S28" i="27"/>
  <c r="C31" i="27" s="1"/>
  <c r="C32" i="27" s="1"/>
  <c r="S10" i="26"/>
  <c r="C30" i="29"/>
  <c r="S26" i="26"/>
  <c r="S14" i="26"/>
  <c r="S18" i="26"/>
  <c r="S28" i="29"/>
  <c r="S26" i="25"/>
  <c r="R28" i="26"/>
  <c r="H28" i="26"/>
  <c r="C30" i="28"/>
  <c r="H28" i="25"/>
  <c r="S10" i="25"/>
  <c r="R28" i="25"/>
  <c r="Q22" i="26"/>
  <c r="I28" i="26"/>
  <c r="Q14" i="25"/>
  <c r="S14" i="25" s="1"/>
  <c r="I28" i="25"/>
  <c r="S18" i="25"/>
  <c r="C31" i="28" l="1"/>
  <c r="C32" i="28" s="1"/>
  <c r="C31" i="29"/>
  <c r="C32" i="29" s="1"/>
  <c r="Q28" i="25"/>
  <c r="C30" i="25" s="1"/>
  <c r="S22" i="26"/>
  <c r="S28" i="26" s="1"/>
  <c r="Q28" i="26"/>
  <c r="C30" i="26" s="1"/>
  <c r="C32" i="26" s="1"/>
  <c r="S28" i="25"/>
  <c r="C32" i="25" l="1"/>
  <c r="P28" i="15"/>
  <c r="O28" i="15"/>
  <c r="N28" i="15"/>
  <c r="M28" i="15"/>
  <c r="H19" i="15" l="1"/>
  <c r="D37" i="15"/>
  <c r="C37" i="15"/>
  <c r="D36" i="15"/>
  <c r="D35" i="15"/>
  <c r="H13" i="17"/>
  <c r="T13" i="17" s="1"/>
  <c r="G13" i="17"/>
  <c r="H12" i="17"/>
  <c r="T12" i="17" s="1"/>
  <c r="G12" i="17"/>
  <c r="H11" i="17"/>
  <c r="T11" i="17" s="1"/>
  <c r="G11" i="17"/>
  <c r="H10" i="17"/>
  <c r="T10" i="17" s="1"/>
  <c r="G10" i="17"/>
  <c r="G9" i="17"/>
  <c r="J24" i="15"/>
  <c r="J25" i="15"/>
  <c r="J20" i="15"/>
  <c r="J21" i="15"/>
  <c r="J19" i="15"/>
  <c r="J16" i="15"/>
  <c r="J17" i="15"/>
  <c r="J13" i="15"/>
  <c r="J9" i="15"/>
  <c r="J7" i="15"/>
  <c r="I24" i="15"/>
  <c r="I25" i="15"/>
  <c r="I12" i="15"/>
  <c r="I19" i="15"/>
  <c r="I8" i="15"/>
  <c r="I9" i="15"/>
  <c r="S12" i="17" l="1"/>
  <c r="R12" i="17"/>
  <c r="S9" i="17"/>
  <c r="R9" i="17"/>
  <c r="R11" i="17"/>
  <c r="S11" i="17"/>
  <c r="S10" i="17"/>
  <c r="R10" i="17"/>
  <c r="S13" i="17"/>
  <c r="R13" i="17"/>
  <c r="T14" i="17"/>
  <c r="H15" i="15"/>
  <c r="J22" i="15"/>
  <c r="J11" i="15"/>
  <c r="H20" i="15"/>
  <c r="H21" i="15"/>
  <c r="H14" i="17"/>
  <c r="G14" i="17"/>
  <c r="H13" i="15"/>
  <c r="J12" i="15"/>
  <c r="H12" i="15"/>
  <c r="H23" i="15"/>
  <c r="D28" i="15"/>
  <c r="E28" i="15"/>
  <c r="I11" i="15"/>
  <c r="H11" i="15"/>
  <c r="H17" i="15"/>
  <c r="H16" i="15"/>
  <c r="I16" i="15"/>
  <c r="I23" i="15"/>
  <c r="I26" i="15" s="1"/>
  <c r="H7" i="15"/>
  <c r="I15" i="15"/>
  <c r="J23" i="15"/>
  <c r="J26" i="15" s="1"/>
  <c r="J15" i="15"/>
  <c r="J18" i="15" s="1"/>
  <c r="J8" i="15"/>
  <c r="J10" i="15" s="1"/>
  <c r="H8" i="15"/>
  <c r="H9" i="15"/>
  <c r="I17" i="15"/>
  <c r="I10" i="15"/>
  <c r="I13" i="15"/>
  <c r="I21" i="15"/>
  <c r="I20" i="15"/>
  <c r="E35" i="13"/>
  <c r="E34" i="13"/>
  <c r="E33" i="13"/>
  <c r="D34" i="13"/>
  <c r="F34" i="13" s="1"/>
  <c r="D35" i="13"/>
  <c r="D33" i="13"/>
  <c r="F33" i="13" s="1"/>
  <c r="E28" i="13"/>
  <c r="D28" i="13"/>
  <c r="E24" i="13"/>
  <c r="D24" i="13"/>
  <c r="E20" i="13"/>
  <c r="D20" i="13"/>
  <c r="E16" i="13"/>
  <c r="D16" i="13"/>
  <c r="E12" i="13"/>
  <c r="D12" i="13"/>
  <c r="E8" i="13"/>
  <c r="D8" i="13"/>
  <c r="E4" i="13"/>
  <c r="D4" i="13"/>
  <c r="F31" i="13"/>
  <c r="I31" i="13" s="1"/>
  <c r="G9" i="13"/>
  <c r="J9" i="13" s="1"/>
  <c r="G10" i="13"/>
  <c r="J10" i="13" s="1"/>
  <c r="G11" i="13"/>
  <c r="J11" i="13" s="1"/>
  <c r="G13" i="13"/>
  <c r="J13" i="13" s="1"/>
  <c r="G14" i="13"/>
  <c r="J14" i="13" s="1"/>
  <c r="G15" i="13"/>
  <c r="J15" i="13" s="1"/>
  <c r="G17" i="13"/>
  <c r="J17" i="13" s="1"/>
  <c r="G18" i="13"/>
  <c r="J18" i="13" s="1"/>
  <c r="G19" i="13"/>
  <c r="J19" i="13" s="1"/>
  <c r="G21" i="13"/>
  <c r="J21" i="13" s="1"/>
  <c r="G22" i="13"/>
  <c r="J22" i="13" s="1"/>
  <c r="G23" i="13"/>
  <c r="J23" i="13" s="1"/>
  <c r="G25" i="13"/>
  <c r="J25" i="13" s="1"/>
  <c r="G26" i="13"/>
  <c r="J26" i="13" s="1"/>
  <c r="G27" i="13"/>
  <c r="J27" i="13" s="1"/>
  <c r="G29" i="13"/>
  <c r="J29" i="13" s="1"/>
  <c r="G30" i="13"/>
  <c r="J30" i="13" s="1"/>
  <c r="G31" i="13"/>
  <c r="J31" i="13" s="1"/>
  <c r="F9" i="13"/>
  <c r="I9" i="13" s="1"/>
  <c r="F10" i="13"/>
  <c r="F11" i="13"/>
  <c r="F13" i="13"/>
  <c r="I13" i="13" s="1"/>
  <c r="F14" i="13"/>
  <c r="I14" i="13" s="1"/>
  <c r="F15" i="13"/>
  <c r="I15" i="13" s="1"/>
  <c r="F17" i="13"/>
  <c r="F18" i="13"/>
  <c r="I18" i="13" s="1"/>
  <c r="F19" i="13"/>
  <c r="I19" i="13" s="1"/>
  <c r="F21" i="13"/>
  <c r="I21" i="13" s="1"/>
  <c r="F22" i="13"/>
  <c r="F23" i="13"/>
  <c r="I23" i="13" s="1"/>
  <c r="F25" i="13"/>
  <c r="I25" i="13" s="1"/>
  <c r="F26" i="13"/>
  <c r="F27" i="13"/>
  <c r="F29" i="13"/>
  <c r="I29" i="13" s="1"/>
  <c r="F30" i="13"/>
  <c r="I30" i="13" s="1"/>
  <c r="G7" i="13"/>
  <c r="J7" i="13" s="1"/>
  <c r="F7" i="13"/>
  <c r="I7" i="13" s="1"/>
  <c r="G6" i="13"/>
  <c r="J6" i="13" s="1"/>
  <c r="F6" i="13"/>
  <c r="I6" i="13" s="1"/>
  <c r="G5" i="13"/>
  <c r="J5" i="13" s="1"/>
  <c r="J4" i="13" s="1"/>
  <c r="F5" i="13"/>
  <c r="F35" i="13" l="1"/>
  <c r="D36" i="13"/>
  <c r="S14" i="17"/>
  <c r="E36" i="13"/>
  <c r="F36" i="13"/>
  <c r="E3" i="13"/>
  <c r="D3" i="13"/>
  <c r="I14" i="15"/>
  <c r="Q14" i="15" s="1"/>
  <c r="I22" i="15"/>
  <c r="Q22" i="15" s="1"/>
  <c r="J14" i="15"/>
  <c r="R14" i="15" s="1"/>
  <c r="H22" i="15"/>
  <c r="R26" i="15"/>
  <c r="Q26" i="15"/>
  <c r="R14" i="17"/>
  <c r="H18" i="15"/>
  <c r="F28" i="15"/>
  <c r="Q10" i="15"/>
  <c r="H10" i="15"/>
  <c r="R10" i="15"/>
  <c r="R18" i="15"/>
  <c r="H14" i="15"/>
  <c r="R22" i="15"/>
  <c r="I18" i="15"/>
  <c r="G28" i="15"/>
  <c r="E35" i="15"/>
  <c r="C38" i="15"/>
  <c r="D38" i="15"/>
  <c r="E37" i="15"/>
  <c r="H25" i="15"/>
  <c r="E36" i="15"/>
  <c r="H24" i="15"/>
  <c r="J28" i="13"/>
  <c r="J24" i="13"/>
  <c r="G28" i="13"/>
  <c r="H5" i="13"/>
  <c r="I28" i="13"/>
  <c r="F28" i="13"/>
  <c r="J20" i="13"/>
  <c r="G24" i="13"/>
  <c r="F24" i="13"/>
  <c r="J16" i="13"/>
  <c r="F16" i="13"/>
  <c r="J12" i="13"/>
  <c r="G20" i="13"/>
  <c r="F20" i="13"/>
  <c r="I12" i="13"/>
  <c r="G16" i="13"/>
  <c r="F12" i="13"/>
  <c r="J8" i="13"/>
  <c r="G12" i="13"/>
  <c r="G8" i="13"/>
  <c r="F8" i="13"/>
  <c r="F4" i="13"/>
  <c r="H22" i="13"/>
  <c r="H11" i="13"/>
  <c r="H21" i="13"/>
  <c r="H10" i="13"/>
  <c r="G4" i="13"/>
  <c r="H27" i="13"/>
  <c r="H17" i="13"/>
  <c r="H25" i="13"/>
  <c r="H29" i="13"/>
  <c r="H18" i="13"/>
  <c r="H14" i="13"/>
  <c r="H31" i="13"/>
  <c r="I17" i="13"/>
  <c r="I16" i="13" s="1"/>
  <c r="I11" i="13"/>
  <c r="I10" i="13"/>
  <c r="H26" i="13"/>
  <c r="H15" i="13"/>
  <c r="I26" i="13"/>
  <c r="I22" i="13"/>
  <c r="I20" i="13" s="1"/>
  <c r="I5" i="13"/>
  <c r="I4" i="13" s="1"/>
  <c r="H23" i="13"/>
  <c r="H13" i="13"/>
  <c r="I27" i="13"/>
  <c r="H7" i="13"/>
  <c r="H30" i="13"/>
  <c r="H19" i="13"/>
  <c r="H9" i="13"/>
  <c r="H6" i="13"/>
  <c r="S26" i="15" l="1"/>
  <c r="J28" i="15"/>
  <c r="I24" i="13"/>
  <c r="I28" i="15"/>
  <c r="R28" i="15"/>
  <c r="H26" i="15"/>
  <c r="H28" i="15" s="1"/>
  <c r="S14" i="15"/>
  <c r="O9" i="17"/>
  <c r="Q18" i="15"/>
  <c r="Q28" i="15" s="1"/>
  <c r="O11" i="17"/>
  <c r="O12" i="17"/>
  <c r="O10" i="17"/>
  <c r="O13" i="17"/>
  <c r="S10" i="15"/>
  <c r="S22" i="15"/>
  <c r="E38" i="15"/>
  <c r="G3" i="13"/>
  <c r="J3" i="13"/>
  <c r="H28" i="13"/>
  <c r="F3" i="13"/>
  <c r="H24" i="13"/>
  <c r="I8" i="13"/>
  <c r="I3" i="13" s="1"/>
  <c r="H20" i="13"/>
  <c r="H16" i="13"/>
  <c r="H12" i="13"/>
  <c r="H8" i="13"/>
  <c r="H4" i="13"/>
  <c r="C30" i="15" l="1"/>
  <c r="S18" i="15"/>
  <c r="S28" i="15" s="1"/>
  <c r="O8" i="17"/>
  <c r="R3" i="13"/>
  <c r="H3" i="13"/>
  <c r="S3" i="13" s="1"/>
  <c r="Q3" i="13"/>
  <c r="U3" i="13"/>
  <c r="C32" i="15" l="1"/>
  <c r="T3" i="13"/>
  <c r="O14" i="17"/>
  <c r="F1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tc={CC039562-AEC2-4B87-9ADF-F52A1C8BB043}</author>
  </authors>
  <commentList>
    <comment ref="K28" authorId="0" shapeId="0" xr:uid="{CC039562-AEC2-4B87-9ADF-F52A1C8BB043}">
      <text>
        <r>
          <rPr>
            <sz val="11"/>
            <color theme="1"/>
            <rFont val="Calibri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Completare le celle ripartendo i costi di auditing in modo proporzionale rispetto a RI e SS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tc={2805282E-A6AB-4044-98FB-C56F3FEE961C}</author>
  </authors>
  <commentList>
    <comment ref="P6" authorId="0" shapeId="0" xr:uid="{2805282E-A6AB-4044-98FB-C56F3FEE961C}">
      <text>
        <r>
          <rPr>
            <sz val="11"/>
            <color theme="1"/>
            <rFont val="Calibri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da inserire in base alle dimensioni etc</t>
        </r>
      </text>
    </comment>
  </commentList>
</comments>
</file>

<file path=xl/sharedStrings.xml><?xml version="1.0" encoding="utf-8"?>
<sst xmlns="http://schemas.openxmlformats.org/spreadsheetml/2006/main" count="521" uniqueCount="133">
  <si>
    <t>NOME ESTESO PROGETTO</t>
  </si>
  <si>
    <t>riportare il nome esteso del progetto come indicato nel format di progetto</t>
  </si>
  <si>
    <t>ACRONIMO PROGETTO</t>
  </si>
  <si>
    <t xml:space="preserve">riportare l'acronimo  del progetto come indicato nel format di progetto </t>
  </si>
  <si>
    <t>SPOKE n</t>
  </si>
  <si>
    <t>riportare numero e tematica dello Spoke di riferimento</t>
  </si>
  <si>
    <t>RIEPILOGO PARTNER DEL PROGETTO</t>
  </si>
  <si>
    <t>Nome</t>
  </si>
  <si>
    <t>Ragione Sociale</t>
  </si>
  <si>
    <t>Codice Fiscale/PIVA</t>
  </si>
  <si>
    <r>
      <t xml:space="preserve">Tipologia del beneficario                  </t>
    </r>
    <r>
      <rPr>
        <b/>
        <sz val="10"/>
        <color indexed="8"/>
        <rFont val="Corbel"/>
        <family val="2"/>
      </rPr>
      <t xml:space="preserve">  </t>
    </r>
  </si>
  <si>
    <t>Sede dell'investimento</t>
  </si>
  <si>
    <t>aaa (Capofila)</t>
  </si>
  <si>
    <t>PI</t>
  </si>
  <si>
    <t>bbb</t>
  </si>
  <si>
    <t>MI</t>
  </si>
  <si>
    <t>ccc</t>
  </si>
  <si>
    <t>GI</t>
  </si>
  <si>
    <t>Step</t>
  </si>
  <si>
    <t>Attività</t>
  </si>
  <si>
    <t xml:space="preserve">2. </t>
  </si>
  <si>
    <t xml:space="preserve">3. </t>
  </si>
  <si>
    <t>Componente Digitale (Sì/No)</t>
  </si>
  <si>
    <t>Partner 2</t>
  </si>
  <si>
    <t>Partner 4</t>
  </si>
  <si>
    <t>Partner 6</t>
  </si>
  <si>
    <t>RI</t>
  </si>
  <si>
    <t>SS</t>
  </si>
  <si>
    <t>Task 3.1 - Title</t>
  </si>
  <si>
    <t>Task 4.1 - Title</t>
  </si>
  <si>
    <t>Task 5.1 - Title</t>
  </si>
  <si>
    <t>WP1</t>
  </si>
  <si>
    <t>WP2</t>
  </si>
  <si>
    <t>WP3</t>
  </si>
  <si>
    <t>WP4</t>
  </si>
  <si>
    <t>WP5</t>
  </si>
  <si>
    <t>TOTALI</t>
  </si>
  <si>
    <t>Partner 1</t>
  </si>
  <si>
    <t>Partner 3</t>
  </si>
  <si>
    <t>Partner 5</t>
  </si>
  <si>
    <t xml:space="preserve">PARTNER n. </t>
  </si>
  <si>
    <t>COSTI DI PERSONALE</t>
  </si>
  <si>
    <t>Costi Indiretti (15%*Costo Personale)</t>
  </si>
  <si>
    <t>Costi Amministrativi  per Auditing (c )</t>
  </si>
  <si>
    <t>Costi per servizi di Consulenza Specialistica (d)</t>
  </si>
  <si>
    <t>Costi per materiali e forniture (e)</t>
  </si>
  <si>
    <t>COSTO TOTALE DEL PROGETTO</t>
  </si>
  <si>
    <t>Vincolo almeno 20% a SS (caratterizzati da almeno il 20% del budget complessivo di ogni partner da attività riconducibili allo sviluppo sperimentale e la restante parte in attività di ricerca industriale. )</t>
  </si>
  <si>
    <t>Agevolazione Grande Impresa</t>
  </si>
  <si>
    <t>MM Ricerca Industriale</t>
  </si>
  <si>
    <t>MM Sviluppo Sperimentale</t>
  </si>
  <si>
    <t>Ricerca Indstriale</t>
  </si>
  <si>
    <t>Sviliuppo Sperimentale</t>
  </si>
  <si>
    <t>Totale</t>
  </si>
  <si>
    <t>Ricerca Industriale</t>
  </si>
  <si>
    <t>Sviluppo Sperimentale</t>
  </si>
  <si>
    <t>TOTALI PROGETTO</t>
  </si>
  <si>
    <t>TOTALI WP1</t>
  </si>
  <si>
    <t>Profilo Basso</t>
  </si>
  <si>
    <t>Profilo Medio</t>
  </si>
  <si>
    <t>Profilo Alto</t>
  </si>
  <si>
    <t>TOTALI WP2</t>
  </si>
  <si>
    <t>TOTALI WP3</t>
  </si>
  <si>
    <t>TOTALI WP4</t>
  </si>
  <si>
    <t>TOTALI WP5</t>
  </si>
  <si>
    <t>TOTALI WP6</t>
  </si>
  <si>
    <t>WP6</t>
  </si>
  <si>
    <t>TOTALI WP7</t>
  </si>
  <si>
    <t>WP7</t>
  </si>
  <si>
    <t>TOTALI MM</t>
  </si>
  <si>
    <t>Istruzioni: Distribuire i MM nelle colonne D ed E, completare le celle vuote, le celle azzurre si autocompilano</t>
  </si>
  <si>
    <t>COSTI DI PERSONALE (a)</t>
  </si>
  <si>
    <t>COSTI INDIRETTI (b)</t>
  </si>
  <si>
    <t>COSTI TOTALI DEL PROGETTO</t>
  </si>
  <si>
    <t>[Ragione Sociale]</t>
  </si>
  <si>
    <t>TOTALI COSTI PROGETTO</t>
  </si>
  <si>
    <t>INTENSITA' DI AIUTO</t>
  </si>
  <si>
    <t>Istruzioni: Distribuire i MM nelle colonne D ed E, completare le celle vuote, le celle colorate si autocompilano</t>
  </si>
  <si>
    <t>Le celle in azzurro si autocompilano, completare le celle bianche con i dati dei budget dei singoli partners come da fogli compilati</t>
  </si>
  <si>
    <t>BUDGET DI PROGETTO</t>
  </si>
  <si>
    <t>Costo Personale</t>
  </si>
  <si>
    <t>Indirect (b)</t>
  </si>
  <si>
    <t>Costi Amministrativi di Auditing(c )</t>
  </si>
  <si>
    <t>COSTO TOTALE</t>
  </si>
  <si>
    <t>% INTENSITA' DI AIUTO</t>
  </si>
  <si>
    <t>Dim di Impresa</t>
  </si>
  <si>
    <t>TOT PERS (a)</t>
  </si>
  <si>
    <t>Grande</t>
  </si>
  <si>
    <t>Media</t>
  </si>
  <si>
    <t>#</t>
  </si>
  <si>
    <t>Work package title</t>
  </si>
  <si>
    <t>Lead partic.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</si>
  <si>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</si>
  <si>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</si>
  <si>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</si>
  <si>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</si>
  <si>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</si>
  <si>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</si>
  <si>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</si>
  <si>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</si>
  <si>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</si>
  <si>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</si>
  <si>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</si>
  <si>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</si>
  <si>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Title 1</t>
  </si>
  <si>
    <t>Task 1.1 Title</t>
  </si>
  <si>
    <t>Title 2</t>
  </si>
  <si>
    <t>task 2.1 - Title</t>
  </si>
  <si>
    <t>Title 3</t>
  </si>
  <si>
    <t>Title 4</t>
  </si>
  <si>
    <t>Title 5</t>
  </si>
  <si>
    <t>(...)</t>
  </si>
  <si>
    <t>(…)</t>
  </si>
  <si>
    <t>ODR</t>
  </si>
  <si>
    <t>Micro/Piccola</t>
  </si>
  <si>
    <t>Partner n.</t>
  </si>
  <si>
    <t>PIANO ECONOMICO-FINANZIARIO DI PROGETTO</t>
  </si>
  <si>
    <t>Le linee rosse verticali sono state riportate per informazione in corrispondenza dei periodi di rendicontazione del progetto iNEST.</t>
  </si>
  <si>
    <t>Di cui Ricerca industriale</t>
  </si>
  <si>
    <t>Di cui Sviluppo sperimentale</t>
  </si>
  <si>
    <t>DI CUI RI</t>
  </si>
  <si>
    <t>DI CUI SS</t>
  </si>
  <si>
    <t xml:space="preserve">1. </t>
  </si>
  <si>
    <r>
      <t xml:space="preserve">Completare il </t>
    </r>
    <r>
      <rPr>
        <b/>
        <sz val="11"/>
        <color theme="1"/>
        <rFont val="Calibri"/>
        <family val="2"/>
        <scheme val="minor"/>
      </rPr>
      <t xml:space="preserve">foglio n.2 Rendiconto Progetto complessivo </t>
    </r>
    <r>
      <rPr>
        <sz val="11"/>
        <color theme="1"/>
        <rFont val="Calibri"/>
        <family val="2"/>
        <scheme val="minor"/>
      </rPr>
      <t xml:space="preserve">riportando i valori dei fogli corrispondenti ai partners per avere un </t>
    </r>
    <r>
      <rPr>
        <b/>
        <sz val="11"/>
        <color theme="1"/>
        <rFont val="Calibri"/>
        <family val="2"/>
        <scheme val="minor"/>
      </rPr>
      <t xml:space="preserve">quadro generale di progetto. </t>
    </r>
  </si>
  <si>
    <r>
      <t>Usare il modello del</t>
    </r>
    <r>
      <rPr>
        <b/>
        <sz val="11"/>
        <color theme="1"/>
        <rFont val="Calibri"/>
        <family val="2"/>
        <scheme val="minor"/>
      </rPr>
      <t xml:space="preserve"> foglio n. 3 Gantt</t>
    </r>
    <r>
      <rPr>
        <sz val="11"/>
        <color theme="1"/>
        <rFont val="Calibri"/>
        <family val="2"/>
        <scheme val="minor"/>
      </rPr>
      <t xml:space="preserve"> per evidenziare l'avanzamento delle attività rispetto a quello di progetto presentato.</t>
    </r>
  </si>
  <si>
    <t>4.</t>
  </si>
  <si>
    <r>
      <t>In base al budget di progetto, completare il file</t>
    </r>
    <r>
      <rPr>
        <b/>
        <sz val="11"/>
        <color theme="1"/>
        <rFont val="Calibri"/>
        <family val="2"/>
        <scheme val="minor"/>
      </rPr>
      <t xml:space="preserve"> Cronoprogramma di Rendiconto</t>
    </r>
    <r>
      <rPr>
        <sz val="11"/>
        <color theme="1"/>
        <rFont val="Calibri"/>
        <family val="2"/>
        <scheme val="minor"/>
      </rPr>
      <t xml:space="preserve"> indicando la distribuzione della spesa nei periodi di rendicontazione (SAL) individuati.</t>
    </r>
  </si>
  <si>
    <t>M13</t>
  </si>
  <si>
    <t>M15</t>
  </si>
  <si>
    <r>
      <t>Completare il foglio n.1 secondo i modelli forniti in base alla dimensione di impresa (fogli 1.a per Grande Impresa, 1.b per Media Impresa, 1.c per Micro o Piccola Impresa, 1.d per ODR privato, 1.e Università, 1.f per EPR).
Qualora partecipassero al progetto più partner della stessa dimensione/tipologia, copiare la scheda di riferimento tante volte quanti sono i partner della stessa dimensione/tipologia e compilarle con i relativi dati. Ciascuna scheda 2 dovrà essere nominata col numero del partner o con la sua ragione sociale.
Cancellare le schede qualora non fossero presenti partner con la relativa dimensione/tipologia di soggetto.
- Per ogni rendiconto dei partner, distribuire i HM nelle colonne "D" (ricerca industriale) ed "E" (sviluppo sperimentale). Si richiede di inserire i HM a seconda dei profili professionali impiegati nel WP (</t>
    </r>
    <r>
      <rPr>
        <b/>
        <sz val="11"/>
        <color theme="1"/>
        <rFont val="Calibri"/>
        <family val="2"/>
      </rPr>
      <t>per il rferimento del costo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orario standard fare riferimento al testo del bando</t>
    </r>
    <r>
      <rPr>
        <sz val="11"/>
        <color theme="1"/>
        <rFont val="Calibri"/>
        <family val="2"/>
      </rPr>
      <t>). Il modello calcolerà in automatico il rendiconto totale delle spese di personale per WP e in generale per il progetto.
- I costi indiretti verranno calcolati in automatico come il 15% delle spese di personale.
- I costi amministrativi per Auditing (colonna K, L) dovranno essere inseriti a livello totale di progetto, non dettagliati per singolo WP.
- I costi per servizi di consulenza specialistica (colonne M, N)  e i costi per materiali e forniture (colonne O, P) dovranno essere dettagliati per ogni WP e per tipologia di spesa (RI o SS).
- Al termine della compilazione delle celle in bianco il modello calcolerà in automatico il rendiconto totale del progetto con il dettaglio dei singoli WP e della tipologia di spesa (RI o SS), (visibile nelle colonne Q, R, S).
- A seconda delle spese inserite nel rendiconto e della tipologia di partner il modello calcolerà l'agevolazione richiesta per ciascun progetto. 
I dati inseriti nel rendiconto di ciascun partner serviranno per compilare la scheda 2, di cui al punto successivo: c</t>
    </r>
    <r>
      <rPr>
        <b/>
        <sz val="11"/>
        <color theme="1"/>
        <rFont val="Calibri"/>
        <family val="2"/>
      </rPr>
      <t>ontrollare che le nformazioni inserite nelle schede 1 dei singoli partner coincidano con quelle inserite nella scheda 2 "Rendiconto di progetto".</t>
    </r>
  </si>
  <si>
    <t>HM Ricerca Industriale (ore)</t>
  </si>
  <si>
    <t>HM Sviluppo Sperimentale  (ore)</t>
  </si>
  <si>
    <t>TOTALI HM (ore)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</si>
</sst>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rgb="FFFF99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1"/>
      <color theme="1"/>
      <name val="Corbel"/>
      <family val="2"/>
    </font>
    <font>
      <b/>
      <sz val="10"/>
      <color indexed="8"/>
      <name val="Corbel"/>
      <family val="2"/>
    </font>
    <font>
      <b/>
      <sz val="11"/>
      <color indexed="8"/>
      <name val="Corbel"/>
      <family val="2"/>
    </font>
    <font>
      <sz val="11"/>
      <color indexed="8"/>
      <name val="Corbel"/>
      <family val="2"/>
    </font>
    <font>
      <b/>
      <sz val="10"/>
      <color theme="0"/>
      <name val="Corbel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b/>
      <sz val="10"/>
      <color rgb="FF000000"/>
      <name val="Corbel"/>
      <family val="2"/>
    </font>
    <font>
      <sz val="11"/>
      <color rgb="FF000000"/>
      <name val="Corbel"/>
      <family val="2"/>
    </font>
    <font>
      <sz val="10"/>
      <color rgb="FF000000"/>
      <name val="Corbel"/>
      <family val="2"/>
    </font>
    <font>
      <b/>
      <sz val="10"/>
      <color rgb="FFFF0000"/>
      <name val="Corbel"/>
      <family val="2"/>
    </font>
    <font>
      <sz val="11"/>
      <color rgb="FF7F7F7F"/>
      <name val="Corbel"/>
      <family val="2"/>
    </font>
    <font>
      <b/>
      <sz val="14"/>
      <color theme="0"/>
      <name val="Calibri"/>
      <family val="2"/>
    </font>
    <font>
      <sz val="8"/>
      <name val="Corbel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orbel"/>
      <family val="2"/>
    </font>
    <font>
      <sz val="11"/>
      <color theme="1"/>
      <name val="Calibri"/>
      <family val="2"/>
      <scheme val="minor"/>
    </font>
    <font>
      <b/>
      <i/>
      <sz val="11"/>
      <color theme="0"/>
      <name val="Corbel"/>
      <family val="2"/>
    </font>
  </fonts>
  <fills count="29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79646"/>
        <bgColor rgb="FFF79646"/>
      </patternFill>
    </fill>
    <fill>
      <patternFill patternType="solid">
        <fgColor rgb="FFFABF8F"/>
        <bgColor rgb="FFFABF8F"/>
      </patternFill>
    </fill>
    <fill>
      <patternFill patternType="solid">
        <fgColor rgb="FF9BBB59"/>
        <bgColor rgb="FF9BBB59"/>
      </patternFill>
    </fill>
    <fill>
      <patternFill patternType="solid">
        <fgColor rgb="FFC2D69B"/>
        <bgColor rgb="FFC2D69B"/>
      </patternFill>
    </fill>
    <fill>
      <patternFill patternType="solid">
        <fgColor rgb="FFE06666"/>
        <bgColor rgb="FFE06666"/>
      </patternFill>
    </fill>
    <fill>
      <patternFill patternType="solid">
        <fgColor rgb="FFE6B8AF"/>
        <bgColor rgb="FFE6B8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rgb="FF51BAB5"/>
        <bgColor indexed="64"/>
      </patternFill>
    </fill>
    <fill>
      <patternFill patternType="solid">
        <fgColor rgb="FF51BAB5"/>
        <bgColor theme="9"/>
      </patternFill>
    </fill>
    <fill>
      <patternFill patternType="solid">
        <fgColor rgb="FFDDEBF7"/>
        <bgColor indexed="64"/>
      </patternFill>
    </fill>
  </fills>
  <borders count="1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FF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51BAB5"/>
      </left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thin">
        <color rgb="FF51BAB5"/>
      </right>
      <top style="medium">
        <color rgb="FF51BAB5"/>
      </top>
      <bottom style="thin">
        <color rgb="FF51BAB5"/>
      </bottom>
      <diagonal/>
    </border>
    <border>
      <left style="thin">
        <color rgb="FF51BAB5"/>
      </left>
      <right style="thin">
        <color rgb="FF51BAB5"/>
      </right>
      <top style="medium">
        <color rgb="FF51BAB5"/>
      </top>
      <bottom style="thin">
        <color rgb="FF51BAB5"/>
      </bottom>
      <diagonal/>
    </border>
    <border>
      <left style="thin">
        <color rgb="FF51BAB5"/>
      </left>
      <right style="medium">
        <color rgb="FF51BAB5"/>
      </right>
      <top style="medium">
        <color rgb="FF51BAB5"/>
      </top>
      <bottom style="thin">
        <color rgb="FF51BAB5"/>
      </bottom>
      <diagonal/>
    </border>
    <border>
      <left style="medium">
        <color rgb="FF51BAB5"/>
      </left>
      <right style="thin">
        <color rgb="FF51BAB5"/>
      </right>
      <top style="thin">
        <color rgb="FF51BAB5"/>
      </top>
      <bottom style="thin">
        <color rgb="FF51BAB5"/>
      </bottom>
      <diagonal/>
    </border>
    <border>
      <left style="thin">
        <color rgb="FF51BAB5"/>
      </left>
      <right style="thin">
        <color rgb="FF51BAB5"/>
      </right>
      <top style="thin">
        <color rgb="FF51BAB5"/>
      </top>
      <bottom style="thin">
        <color rgb="FF51BAB5"/>
      </bottom>
      <diagonal/>
    </border>
    <border>
      <left style="thin">
        <color rgb="FF51BAB5"/>
      </left>
      <right style="medium">
        <color rgb="FF51BAB5"/>
      </right>
      <top style="thin">
        <color rgb="FF51BAB5"/>
      </top>
      <bottom style="thin">
        <color rgb="FF51BAB5"/>
      </bottom>
      <diagonal/>
    </border>
    <border>
      <left style="medium">
        <color rgb="FF51BAB5"/>
      </left>
      <right style="thin">
        <color rgb="FF51BAB5"/>
      </right>
      <top style="thin">
        <color rgb="FF51BAB5"/>
      </top>
      <bottom style="medium">
        <color rgb="FF51BAB5"/>
      </bottom>
      <diagonal/>
    </border>
    <border>
      <left style="thin">
        <color rgb="FF51BAB5"/>
      </left>
      <right style="thin">
        <color rgb="FF51BAB5"/>
      </right>
      <top style="thin">
        <color rgb="FF51BAB5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 style="thin">
        <color rgb="FF51BAB5"/>
      </top>
      <bottom style="medium">
        <color rgb="FF51BAB5"/>
      </bottom>
      <diagonal/>
    </border>
    <border>
      <left style="medium">
        <color rgb="FF51BAB5"/>
      </left>
      <right style="medium">
        <color rgb="FF51BAB5"/>
      </right>
      <top/>
      <bottom style="medium">
        <color rgb="FF51BAB5"/>
      </bottom>
      <diagonal/>
    </border>
    <border>
      <left style="medium">
        <color rgb="FF51BAB5"/>
      </left>
      <right/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medium">
        <color rgb="FF51BAB5"/>
      </right>
      <top style="medium">
        <color rgb="FF51BAB5"/>
      </top>
      <bottom style="thin">
        <color rgb="FF51BAB5"/>
      </bottom>
      <diagonal/>
    </border>
    <border>
      <left style="medium">
        <color rgb="FF51BAB5"/>
      </left>
      <right style="medium">
        <color rgb="FF51BAB5"/>
      </right>
      <top style="thin">
        <color rgb="FF51BAB5"/>
      </top>
      <bottom style="thin">
        <color rgb="FF51BAB5"/>
      </bottom>
      <diagonal/>
    </border>
    <border>
      <left style="medium">
        <color rgb="FF51BAB5"/>
      </left>
      <right style="medium">
        <color rgb="FF51BAB5"/>
      </right>
      <top style="thin">
        <color rgb="FF51BAB5"/>
      </top>
      <bottom style="medium">
        <color rgb="FF51BAB5"/>
      </bottom>
      <diagonal/>
    </border>
    <border>
      <left style="medium">
        <color theme="0"/>
      </left>
      <right style="thin">
        <color theme="0"/>
      </right>
      <top style="medium">
        <color rgb="FF51BAB5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51BAB5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rgb="FF51BAB5"/>
      </top>
      <bottom style="medium">
        <color theme="0"/>
      </bottom>
      <diagonal/>
    </border>
    <border>
      <left style="thin">
        <color theme="0"/>
      </left>
      <right style="medium">
        <color rgb="FF51BAB5"/>
      </right>
      <top style="medium">
        <color rgb="FF51BAB5"/>
      </top>
      <bottom style="medium">
        <color theme="0"/>
      </bottom>
      <diagonal/>
    </border>
    <border>
      <left/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/>
      <right/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thin">
        <color theme="0"/>
      </right>
      <top style="medium">
        <color rgb="FF51BAB5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/>
      <top style="medium">
        <color theme="0"/>
      </top>
      <bottom style="medium">
        <color rgb="FF51BAB5"/>
      </bottom>
      <diagonal/>
    </border>
    <border>
      <left style="medium">
        <color rgb="FF51BAB5"/>
      </left>
      <right style="thin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/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thin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medium">
        <color rgb="FF51BAB5"/>
      </right>
      <top style="medium">
        <color theme="0"/>
      </top>
      <bottom style="medium">
        <color rgb="FF51BAB5"/>
      </bottom>
      <diagonal/>
    </border>
    <border>
      <left style="medium">
        <color rgb="FF51BAB5"/>
      </left>
      <right style="medium">
        <color rgb="FF51BAB5"/>
      </right>
      <top style="medium">
        <color rgb="FF51BAB5"/>
      </top>
      <bottom style="thin">
        <color indexed="64"/>
      </bottom>
      <diagonal/>
    </border>
    <border>
      <left style="medium">
        <color rgb="FF51BAB5"/>
      </left>
      <right/>
      <top style="medium">
        <color rgb="FF51BAB5"/>
      </top>
      <bottom/>
      <diagonal/>
    </border>
    <border>
      <left/>
      <right style="medium">
        <color rgb="FF51BAB5"/>
      </right>
      <top style="medium">
        <color rgb="FF51BAB5"/>
      </top>
      <bottom/>
      <diagonal/>
    </border>
    <border>
      <left/>
      <right/>
      <top style="medium">
        <color rgb="FF51BAB5"/>
      </top>
      <bottom/>
      <diagonal/>
    </border>
    <border>
      <left style="medium">
        <color rgb="FF51BAB5"/>
      </left>
      <right style="medium">
        <color rgb="FF51BAB5"/>
      </right>
      <top style="thin">
        <color indexed="64"/>
      </top>
      <bottom style="thin">
        <color indexed="64"/>
      </bottom>
      <diagonal/>
    </border>
    <border>
      <left style="medium">
        <color rgb="FF51BAB5"/>
      </left>
      <right/>
      <top/>
      <bottom/>
      <diagonal/>
    </border>
    <border>
      <left/>
      <right style="medium">
        <color rgb="FF51BAB5"/>
      </right>
      <top/>
      <bottom/>
      <diagonal/>
    </border>
    <border>
      <left style="medium">
        <color rgb="FF51BAB5"/>
      </left>
      <right style="medium">
        <color rgb="FF51BAB5"/>
      </right>
      <top style="thin">
        <color indexed="64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 style="thin">
        <color rgb="FF51BAB5"/>
      </top>
      <bottom/>
      <diagonal/>
    </border>
    <border>
      <left style="medium">
        <color rgb="FF51BAB5"/>
      </left>
      <right style="thin">
        <color rgb="FF51BAB5"/>
      </right>
      <top style="thin">
        <color rgb="FF51BAB5"/>
      </top>
      <bottom/>
      <diagonal/>
    </border>
    <border>
      <left style="medium">
        <color rgb="FF51BAB5"/>
      </left>
      <right/>
      <top/>
      <bottom style="medium">
        <color rgb="FF51BAB5"/>
      </bottom>
      <diagonal/>
    </border>
    <border>
      <left/>
      <right style="medium">
        <color rgb="FF51BAB5"/>
      </right>
      <top/>
      <bottom style="medium">
        <color rgb="FF51BAB5"/>
      </bottom>
      <diagonal/>
    </border>
    <border>
      <left/>
      <right/>
      <top/>
      <bottom style="medium">
        <color rgb="FF51BAB5"/>
      </bottom>
      <diagonal/>
    </border>
    <border>
      <left style="thin">
        <color rgb="FF51BAB5"/>
      </left>
      <right style="thin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/>
      <bottom style="thin">
        <color rgb="FF51BAB5"/>
      </bottom>
      <diagonal/>
    </border>
    <border>
      <left style="medium">
        <color rgb="FF51BAB5"/>
      </left>
      <right style="thin">
        <color rgb="FF51BAB5"/>
      </right>
      <top/>
      <bottom style="thin">
        <color rgb="FF51BAB5"/>
      </bottom>
      <diagonal/>
    </border>
    <border>
      <left style="medium">
        <color rgb="FF51BAB5"/>
      </left>
      <right style="thin">
        <color theme="0"/>
      </right>
      <top style="medium">
        <color rgb="FF51BAB5"/>
      </top>
      <bottom/>
      <diagonal/>
    </border>
    <border>
      <left style="thin">
        <color theme="0"/>
      </left>
      <right style="thin">
        <color theme="0"/>
      </right>
      <top style="medium">
        <color rgb="FF51BAB5"/>
      </top>
      <bottom/>
      <diagonal/>
    </border>
    <border>
      <left style="thin">
        <color theme="0"/>
      </left>
      <right style="medium">
        <color rgb="FF51BAB5"/>
      </right>
      <top style="medium">
        <color rgb="FF51BAB5"/>
      </top>
      <bottom/>
      <diagonal/>
    </border>
    <border>
      <left style="medium">
        <color rgb="FF51BAB5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51BAB5"/>
      </right>
      <top/>
      <bottom/>
      <diagonal/>
    </border>
    <border>
      <left style="medium">
        <color rgb="FF51BAB5"/>
      </left>
      <right style="thin">
        <color theme="0"/>
      </right>
      <top/>
      <bottom style="medium">
        <color rgb="FF51BAB5"/>
      </bottom>
      <diagonal/>
    </border>
    <border>
      <left style="thin">
        <color theme="0"/>
      </left>
      <right style="thin">
        <color theme="0"/>
      </right>
      <top/>
      <bottom style="medium">
        <color rgb="FF51BAB5"/>
      </bottom>
      <diagonal/>
    </border>
    <border>
      <left style="thin">
        <color theme="0"/>
      </left>
      <right style="medium">
        <color rgb="FF51BAB5"/>
      </right>
      <top/>
      <bottom style="medium">
        <color rgb="FF51BAB5"/>
      </bottom>
      <diagonal/>
    </border>
    <border>
      <left style="thin">
        <color indexed="64"/>
      </left>
      <right/>
      <top/>
      <bottom style="thin">
        <color rgb="FF51BAB5"/>
      </bottom>
      <diagonal/>
    </border>
    <border>
      <left style="medium">
        <color theme="0"/>
      </left>
      <right style="thin">
        <color theme="0"/>
      </right>
      <top style="medium">
        <color rgb="FF51BAB5"/>
      </top>
      <bottom style="medium">
        <color rgb="FF51BAB5"/>
      </bottom>
      <diagonal/>
    </border>
    <border>
      <left style="thin">
        <color theme="0"/>
      </left>
      <right style="thin">
        <color theme="0"/>
      </right>
      <top style="medium">
        <color rgb="FF51BAB5"/>
      </top>
      <bottom style="medium">
        <color rgb="FF51BAB5"/>
      </bottom>
      <diagonal/>
    </border>
    <border>
      <left/>
      <right style="thin">
        <color rgb="FF51BAB5"/>
      </right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/>
      <top style="medium">
        <color theme="0"/>
      </top>
      <bottom style="medium">
        <color theme="0"/>
      </bottom>
      <diagonal/>
    </border>
    <border>
      <left/>
      <right style="medium">
        <color rgb="FF51BAB5"/>
      </right>
      <top style="medium">
        <color theme="0"/>
      </top>
      <bottom style="medium">
        <color theme="0"/>
      </bottom>
      <diagonal/>
    </border>
    <border>
      <left style="medium">
        <color rgb="FF51BAB5"/>
      </left>
      <right/>
      <top style="medium">
        <color theme="0"/>
      </top>
      <bottom style="medium">
        <color rgb="FF51BAB5"/>
      </bottom>
      <diagonal/>
    </border>
    <border>
      <left/>
      <right style="medium">
        <color rgb="FF51BAB5"/>
      </right>
      <top style="medium">
        <color theme="0"/>
      </top>
      <bottom style="medium">
        <color rgb="FF51BAB5"/>
      </bottom>
      <diagonal/>
    </border>
    <border>
      <left style="medium">
        <color theme="0"/>
      </left>
      <right style="medium">
        <color rgb="FF51BAB5"/>
      </right>
      <top style="medium">
        <color rgb="FF51BAB5"/>
      </top>
      <bottom/>
      <diagonal/>
    </border>
    <border>
      <left style="medium">
        <color theme="0"/>
      </left>
      <right style="medium">
        <color rgb="FF51BAB5"/>
      </right>
      <top/>
      <bottom/>
      <diagonal/>
    </border>
    <border>
      <left style="medium">
        <color theme="0"/>
      </left>
      <right style="medium">
        <color rgb="FF51BAB5"/>
      </right>
      <top/>
      <bottom style="medium">
        <color theme="0"/>
      </bottom>
      <diagonal/>
    </border>
    <border>
      <left style="medium">
        <color rgb="FF51BAB5"/>
      </left>
      <right style="medium">
        <color rgb="FF51BAB5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 style="thin">
        <color indexed="64"/>
      </right>
      <top style="medium">
        <color rgb="FF51BAB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51BAB5"/>
      </top>
      <bottom style="thin">
        <color indexed="64"/>
      </bottom>
      <diagonal/>
    </border>
    <border>
      <left style="thin">
        <color indexed="64"/>
      </left>
      <right style="medium">
        <color rgb="FF51BAB5"/>
      </right>
      <top style="medium">
        <color rgb="FF51BAB5"/>
      </top>
      <bottom style="thin">
        <color indexed="64"/>
      </bottom>
      <diagonal/>
    </border>
    <border>
      <left style="thin">
        <color rgb="FF51BAB5"/>
      </left>
      <right style="thin">
        <color indexed="64"/>
      </right>
      <top style="thin">
        <color indexed="64"/>
      </top>
      <bottom style="thin">
        <color rgb="FF51BAB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1BAB5"/>
      </bottom>
      <diagonal/>
    </border>
    <border>
      <left style="thin">
        <color indexed="64"/>
      </left>
      <right style="medium">
        <color rgb="FF51BAB5"/>
      </right>
      <top style="thin">
        <color indexed="64"/>
      </top>
      <bottom style="thin">
        <color rgb="FF51BAB5"/>
      </bottom>
      <diagonal/>
    </border>
    <border>
      <left style="thin">
        <color rgb="FF51BAB5"/>
      </left>
      <right/>
      <top style="medium">
        <color rgb="FF51BAB5"/>
      </top>
      <bottom style="thin">
        <color rgb="FF51BAB5"/>
      </bottom>
      <diagonal/>
    </border>
    <border>
      <left style="thin">
        <color rgb="FF51BAB5"/>
      </left>
      <right/>
      <top style="thin">
        <color rgb="FF51BAB5"/>
      </top>
      <bottom style="thin">
        <color rgb="FF51BAB5"/>
      </bottom>
      <diagonal/>
    </border>
    <border>
      <left style="thin">
        <color rgb="FF51BAB5"/>
      </left>
      <right/>
      <top style="thin">
        <color rgb="FF51BAB5"/>
      </top>
      <bottom style="medium">
        <color rgb="FF51BAB5"/>
      </bottom>
      <diagonal/>
    </border>
    <border>
      <left style="medium">
        <color rgb="FF51BAB5"/>
      </left>
      <right style="medium">
        <color theme="0"/>
      </right>
      <top style="medium">
        <color rgb="FF51BAB5"/>
      </top>
      <bottom/>
      <diagonal/>
    </border>
    <border>
      <left style="medium">
        <color rgb="FF51BAB5"/>
      </left>
      <right style="medium">
        <color theme="0"/>
      </right>
      <top/>
      <bottom/>
      <diagonal/>
    </border>
    <border>
      <left style="medium">
        <color rgb="FF51BAB5"/>
      </left>
      <right style="medium">
        <color theme="0"/>
      </right>
      <top/>
      <bottom style="medium">
        <color rgb="FF51BAB5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405">
    <xf numFmtId="0" fontId="0" fillId="0" borderId="0" xfId="0"/>
    <xf numFmtId="0" fontId="0" fillId="16" borderId="0" xfId="0" applyFill="1" applyAlignment="1">
      <alignment horizontal="center" vertical="center"/>
    </xf>
    <xf numFmtId="44" fontId="0" fillId="15" borderId="12" xfId="0" applyNumberFormat="1" applyFill="1" applyBorder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44" fontId="0" fillId="15" borderId="16" xfId="1" applyFont="1" applyFill="1" applyBorder="1" applyAlignment="1">
      <alignment horizontal="center" vertical="center"/>
    </xf>
    <xf numFmtId="44" fontId="0" fillId="15" borderId="16" xfId="0" applyNumberForma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 wrapText="1"/>
    </xf>
    <xf numFmtId="0" fontId="15" fillId="15" borderId="14" xfId="0" applyFont="1" applyFill="1" applyBorder="1" applyAlignment="1">
      <alignment horizontal="center" vertical="center"/>
    </xf>
    <xf numFmtId="0" fontId="15" fillId="15" borderId="27" xfId="0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/>
    </xf>
    <xf numFmtId="0" fontId="15" fillId="15" borderId="28" xfId="0" applyFont="1" applyFill="1" applyBorder="1" applyAlignment="1">
      <alignment horizontal="center" vertical="center"/>
    </xf>
    <xf numFmtId="44" fontId="0" fillId="15" borderId="15" xfId="0" applyNumberFormat="1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44" fontId="0" fillId="15" borderId="12" xfId="1" applyFont="1" applyFill="1" applyBorder="1" applyAlignment="1">
      <alignment horizontal="center" vertical="center"/>
    </xf>
    <xf numFmtId="0" fontId="15" fillId="16" borderId="0" xfId="0" applyFont="1" applyFill="1" applyAlignment="1">
      <alignment horizontal="center" vertical="center"/>
    </xf>
    <xf numFmtId="0" fontId="15" fillId="15" borderId="7" xfId="0" applyFont="1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44" fontId="15" fillId="15" borderId="7" xfId="0" applyNumberFormat="1" applyFont="1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44" fontId="0" fillId="15" borderId="7" xfId="0" applyNumberFormat="1" applyFill="1" applyBorder="1" applyAlignment="1">
      <alignment horizontal="center" vertical="center"/>
    </xf>
    <xf numFmtId="44" fontId="0" fillId="15" borderId="15" xfId="1" applyFont="1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15" fillId="16" borderId="31" xfId="0" applyFont="1" applyFill="1" applyBorder="1" applyAlignment="1">
      <alignment horizontal="center" vertical="center"/>
    </xf>
    <xf numFmtId="0" fontId="15" fillId="16" borderId="32" xfId="0" applyFont="1" applyFill="1" applyBorder="1" applyAlignment="1">
      <alignment horizontal="center" vertical="center"/>
    </xf>
    <xf numFmtId="0" fontId="15" fillId="16" borderId="8" xfId="0" applyFont="1" applyFill="1" applyBorder="1" applyAlignment="1">
      <alignment horizontal="center" vertical="center"/>
    </xf>
    <xf numFmtId="0" fontId="14" fillId="15" borderId="0" xfId="0" applyFont="1" applyFill="1" applyAlignment="1">
      <alignment horizontal="center" vertical="center"/>
    </xf>
    <xf numFmtId="0" fontId="14" fillId="16" borderId="0" xfId="0" applyFont="1" applyFill="1" applyAlignment="1">
      <alignment horizontal="center" vertical="center"/>
    </xf>
    <xf numFmtId="0" fontId="17" fillId="18" borderId="25" xfId="0" applyFont="1" applyFill="1" applyBorder="1" applyAlignment="1">
      <alignment vertical="center" wrapText="1"/>
    </xf>
    <xf numFmtId="0" fontId="17" fillId="18" borderId="25" xfId="0" applyFont="1" applyFill="1" applyBorder="1" applyAlignment="1">
      <alignment horizontal="center" vertical="center" wrapText="1"/>
    </xf>
    <xf numFmtId="0" fontId="17" fillId="18" borderId="25" xfId="0" applyFont="1" applyFill="1" applyBorder="1" applyAlignment="1">
      <alignment horizontal="center" vertical="center"/>
    </xf>
    <xf numFmtId="0" fontId="14" fillId="13" borderId="37" xfId="0" applyFont="1" applyFill="1" applyBorder="1" applyAlignment="1">
      <alignment horizontal="center" vertical="center"/>
    </xf>
    <xf numFmtId="0" fontId="14" fillId="13" borderId="38" xfId="0" applyFont="1" applyFill="1" applyBorder="1" applyAlignment="1">
      <alignment horizontal="center" vertical="center"/>
    </xf>
    <xf numFmtId="44" fontId="16" fillId="15" borderId="39" xfId="0" applyNumberFormat="1" applyFont="1" applyFill="1" applyBorder="1" applyAlignment="1">
      <alignment horizontal="center" vertical="center"/>
    </xf>
    <xf numFmtId="0" fontId="16" fillId="15" borderId="40" xfId="0" applyFont="1" applyFill="1" applyBorder="1" applyAlignment="1">
      <alignment horizontal="center" vertical="center"/>
    </xf>
    <xf numFmtId="44" fontId="16" fillId="15" borderId="8" xfId="0" applyNumberFormat="1" applyFont="1" applyFill="1" applyBorder="1" applyAlignment="1">
      <alignment horizontal="center" vertical="center"/>
    </xf>
    <xf numFmtId="44" fontId="0" fillId="16" borderId="0" xfId="0" applyNumberFormat="1" applyFill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horizontal="center" vertical="center"/>
    </xf>
    <xf numFmtId="1" fontId="15" fillId="14" borderId="7" xfId="0" applyNumberFormat="1" applyFont="1" applyFill="1" applyBorder="1" applyAlignment="1">
      <alignment horizontal="center" vertical="center" wrapText="1"/>
    </xf>
    <xf numFmtId="44" fontId="15" fillId="14" borderId="7" xfId="1" applyFont="1" applyFill="1" applyBorder="1" applyAlignment="1">
      <alignment horizontal="center" vertical="center" wrapText="1"/>
    </xf>
    <xf numFmtId="0" fontId="15" fillId="14" borderId="13" xfId="0" applyFont="1" applyFill="1" applyBorder="1" applyAlignment="1">
      <alignment horizontal="center" vertical="center"/>
    </xf>
    <xf numFmtId="44" fontId="15" fillId="14" borderId="29" xfId="1" applyFont="1" applyFill="1" applyBorder="1" applyAlignment="1">
      <alignment horizontal="center" vertical="center"/>
    </xf>
    <xf numFmtId="1" fontId="15" fillId="14" borderId="30" xfId="1" applyNumberFormat="1" applyFont="1" applyFill="1" applyBorder="1" applyAlignment="1">
      <alignment horizontal="center" vertical="center"/>
    </xf>
    <xf numFmtId="44" fontId="15" fillId="14" borderId="30" xfId="1" applyFont="1" applyFill="1" applyBorder="1" applyAlignment="1">
      <alignment horizontal="center" vertical="center"/>
    </xf>
    <xf numFmtId="44" fontId="15" fillId="14" borderId="34" xfId="1" applyFont="1" applyFill="1" applyBorder="1" applyAlignment="1">
      <alignment horizontal="center" vertical="center"/>
    </xf>
    <xf numFmtId="44" fontId="15" fillId="14" borderId="33" xfId="1" applyFont="1" applyFill="1" applyBorder="1" applyAlignment="1">
      <alignment horizontal="center" vertical="center"/>
    </xf>
    <xf numFmtId="0" fontId="15" fillId="14" borderId="29" xfId="0" applyFont="1" applyFill="1" applyBorder="1" applyAlignment="1">
      <alignment horizontal="center" vertical="center"/>
    </xf>
    <xf numFmtId="1" fontId="16" fillId="20" borderId="37" xfId="0" applyNumberFormat="1" applyFont="1" applyFill="1" applyBorder="1" applyAlignment="1">
      <alignment horizontal="center" vertical="center" wrapText="1"/>
    </xf>
    <xf numFmtId="44" fontId="16" fillId="20" borderId="37" xfId="0" applyNumberFormat="1" applyFont="1" applyFill="1" applyBorder="1" applyAlignment="1">
      <alignment horizontal="center" vertical="center"/>
    </xf>
    <xf numFmtId="44" fontId="16" fillId="20" borderId="41" xfId="0" applyNumberFormat="1" applyFont="1" applyFill="1" applyBorder="1" applyAlignment="1">
      <alignment horizontal="center" vertical="center"/>
    </xf>
    <xf numFmtId="44" fontId="16" fillId="20" borderId="33" xfId="0" applyNumberFormat="1" applyFont="1" applyFill="1" applyBorder="1" applyAlignment="1">
      <alignment horizontal="center" vertical="center"/>
    </xf>
    <xf numFmtId="1" fontId="15" fillId="15" borderId="42" xfId="0" applyNumberFormat="1" applyFont="1" applyFill="1" applyBorder="1" applyAlignment="1">
      <alignment horizontal="center" vertical="center"/>
    </xf>
    <xf numFmtId="1" fontId="15" fillId="15" borderId="43" xfId="0" applyNumberFormat="1" applyFont="1" applyFill="1" applyBorder="1" applyAlignment="1">
      <alignment horizontal="center" vertical="center"/>
    </xf>
    <xf numFmtId="1" fontId="15" fillId="15" borderId="0" xfId="0" applyNumberFormat="1" applyFont="1" applyFill="1" applyAlignment="1">
      <alignment horizontal="center" vertical="center"/>
    </xf>
    <xf numFmtId="1" fontId="15" fillId="15" borderId="10" xfId="0" applyNumberFormat="1" applyFont="1" applyFill="1" applyBorder="1" applyAlignment="1">
      <alignment horizontal="center" vertical="center"/>
    </xf>
    <xf numFmtId="1" fontId="15" fillId="15" borderId="11" xfId="0" applyNumberFormat="1" applyFont="1" applyFill="1" applyBorder="1" applyAlignment="1">
      <alignment horizontal="center" vertical="center"/>
    </xf>
    <xf numFmtId="1" fontId="15" fillId="15" borderId="44" xfId="0" applyNumberFormat="1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1" fontId="15" fillId="15" borderId="32" xfId="0" applyNumberFormat="1" applyFont="1" applyFill="1" applyBorder="1" applyAlignment="1">
      <alignment horizontal="center" vertical="center"/>
    </xf>
    <xf numFmtId="1" fontId="15" fillId="15" borderId="8" xfId="0" applyNumberFormat="1" applyFont="1" applyFill="1" applyBorder="1" applyAlignment="1">
      <alignment horizontal="center" vertical="center"/>
    </xf>
    <xf numFmtId="1" fontId="15" fillId="15" borderId="45" xfId="0" applyNumberFormat="1" applyFont="1" applyFill="1" applyBorder="1" applyAlignment="1">
      <alignment horizontal="center" vertical="center"/>
    </xf>
    <xf numFmtId="1" fontId="15" fillId="15" borderId="46" xfId="0" applyNumberFormat="1" applyFont="1" applyFill="1" applyBorder="1" applyAlignment="1">
      <alignment horizontal="center" vertical="center"/>
    </xf>
    <xf numFmtId="1" fontId="15" fillId="15" borderId="7" xfId="0" applyNumberFormat="1" applyFont="1" applyFill="1" applyBorder="1" applyAlignment="1">
      <alignment horizontal="center" vertical="center"/>
    </xf>
    <xf numFmtId="0" fontId="15" fillId="15" borderId="45" xfId="0" applyFont="1" applyFill="1" applyBorder="1" applyAlignment="1">
      <alignment horizontal="center" vertical="center"/>
    </xf>
    <xf numFmtId="0" fontId="15" fillId="15" borderId="46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center" vertical="center"/>
    </xf>
    <xf numFmtId="1" fontId="0" fillId="0" borderId="16" xfId="1" applyNumberFormat="1" applyFont="1" applyFill="1" applyBorder="1" applyAlignment="1">
      <alignment horizontal="center" vertical="center"/>
    </xf>
    <xf numFmtId="1" fontId="0" fillId="0" borderId="12" xfId="1" applyNumberFormat="1" applyFont="1" applyFill="1" applyBorder="1" applyAlignment="1">
      <alignment horizontal="center" vertical="center"/>
    </xf>
    <xf numFmtId="1" fontId="0" fillId="0" borderId="15" xfId="1" applyNumberFormat="1" applyFont="1" applyFill="1" applyBorder="1" applyAlignment="1">
      <alignment horizontal="center" vertical="center"/>
    </xf>
    <xf numFmtId="44" fontId="16" fillId="20" borderId="3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16" borderId="0" xfId="0" applyFill="1"/>
    <xf numFmtId="0" fontId="21" fillId="0" borderId="0" xfId="0" applyFont="1"/>
    <xf numFmtId="165" fontId="0" fillId="16" borderId="0" xfId="0" applyNumberForma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16" borderId="0" xfId="0" applyFont="1" applyFill="1"/>
    <xf numFmtId="0" fontId="32" fillId="2" borderId="3" xfId="0" applyFont="1" applyFill="1" applyBorder="1" applyAlignment="1">
      <alignment horizontal="center" vertical="center" wrapText="1"/>
    </xf>
    <xf numFmtId="0" fontId="32" fillId="2" borderId="48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vertical="center" wrapText="1"/>
    </xf>
    <xf numFmtId="0" fontId="32" fillId="3" borderId="49" xfId="0" applyFont="1" applyFill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center" vertical="center" wrapText="1"/>
    </xf>
    <xf numFmtId="0" fontId="33" fillId="3" borderId="5" xfId="0" applyFont="1" applyFill="1" applyBorder="1"/>
    <xf numFmtId="0" fontId="33" fillId="3" borderId="4" xfId="0" applyFont="1" applyFill="1" applyBorder="1"/>
    <xf numFmtId="0" fontId="33" fillId="3" borderId="49" xfId="0" applyFont="1" applyFill="1" applyBorder="1"/>
    <xf numFmtId="0" fontId="32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/>
    </xf>
    <xf numFmtId="0" fontId="34" fillId="0" borderId="47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left" vertical="center"/>
    </xf>
    <xf numFmtId="0" fontId="33" fillId="4" borderId="47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 wrapText="1"/>
    </xf>
    <xf numFmtId="0" fontId="32" fillId="5" borderId="47" xfId="0" applyFont="1" applyFill="1" applyBorder="1" applyAlignment="1">
      <alignment horizontal="center" vertical="center" wrapText="1" readingOrder="1"/>
    </xf>
    <xf numFmtId="0" fontId="32" fillId="5" borderId="50" xfId="0" applyFont="1" applyFill="1" applyBorder="1" applyAlignment="1">
      <alignment horizontal="center" vertical="center" wrapText="1" readingOrder="1"/>
    </xf>
    <xf numFmtId="0" fontId="33" fillId="5" borderId="6" xfId="0" applyFont="1" applyFill="1" applyBorder="1" applyAlignment="1">
      <alignment horizontal="left" vertical="center"/>
    </xf>
    <xf numFmtId="0" fontId="33" fillId="5" borderId="1" xfId="0" applyFont="1" applyFill="1" applyBorder="1" applyAlignment="1">
      <alignment horizontal="left" vertical="center"/>
    </xf>
    <xf numFmtId="0" fontId="33" fillId="5" borderId="47" xfId="0" applyFont="1" applyFill="1" applyBorder="1" applyAlignment="1">
      <alignment horizontal="left" vertical="center"/>
    </xf>
    <xf numFmtId="0" fontId="34" fillId="0" borderId="47" xfId="0" applyFont="1" applyBorder="1" applyAlignment="1">
      <alignment horizontal="center" vertical="center" wrapText="1" readingOrder="1"/>
    </xf>
    <xf numFmtId="0" fontId="34" fillId="0" borderId="50" xfId="0" applyFont="1" applyBorder="1" applyAlignment="1">
      <alignment horizontal="center" vertical="center" wrapText="1" readingOrder="1"/>
    </xf>
    <xf numFmtId="0" fontId="33" fillId="6" borderId="6" xfId="0" applyFont="1" applyFill="1" applyBorder="1" applyAlignment="1">
      <alignment horizontal="left" vertical="center"/>
    </xf>
    <xf numFmtId="0" fontId="33" fillId="6" borderId="1" xfId="0" applyFont="1" applyFill="1" applyBorder="1" applyAlignment="1">
      <alignment horizontal="left" vertical="center"/>
    </xf>
    <xf numFmtId="0" fontId="33" fillId="6" borderId="47" xfId="0" applyFont="1" applyFill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47" xfId="0" applyFont="1" applyBorder="1" applyAlignment="1">
      <alignment horizontal="left" vertical="center"/>
    </xf>
    <xf numFmtId="0" fontId="32" fillId="7" borderId="1" xfId="0" applyFont="1" applyFill="1" applyBorder="1" applyAlignment="1">
      <alignment horizontal="left" vertical="center" wrapText="1"/>
    </xf>
    <xf numFmtId="0" fontId="32" fillId="7" borderId="47" xfId="0" applyFont="1" applyFill="1" applyBorder="1" applyAlignment="1">
      <alignment horizontal="center" vertical="center" wrapText="1" readingOrder="1"/>
    </xf>
    <xf numFmtId="0" fontId="32" fillId="7" borderId="50" xfId="0" applyFont="1" applyFill="1" applyBorder="1" applyAlignment="1">
      <alignment horizontal="center" vertical="center" wrapText="1" readingOrder="1"/>
    </xf>
    <xf numFmtId="0" fontId="33" fillId="7" borderId="1" xfId="0" applyFont="1" applyFill="1" applyBorder="1" applyAlignment="1">
      <alignment horizontal="left" vertical="center"/>
    </xf>
    <xf numFmtId="0" fontId="33" fillId="8" borderId="1" xfId="0" applyFont="1" applyFill="1" applyBorder="1" applyAlignment="1">
      <alignment horizontal="left" vertical="center"/>
    </xf>
    <xf numFmtId="0" fontId="32" fillId="9" borderId="1" xfId="0" applyFont="1" applyFill="1" applyBorder="1" applyAlignment="1">
      <alignment horizontal="left" vertical="center" wrapText="1"/>
    </xf>
    <xf numFmtId="0" fontId="35" fillId="9" borderId="47" xfId="0" applyFont="1" applyFill="1" applyBorder="1" applyAlignment="1">
      <alignment horizontal="center" vertical="center" wrapText="1" readingOrder="1"/>
    </xf>
    <xf numFmtId="0" fontId="35" fillId="9" borderId="50" xfId="0" applyFont="1" applyFill="1" applyBorder="1" applyAlignment="1">
      <alignment horizontal="center" vertical="center" wrapText="1" readingOrder="1"/>
    </xf>
    <xf numFmtId="0" fontId="34" fillId="0" borderId="1" xfId="0" applyFont="1" applyBorder="1" applyAlignment="1">
      <alignment horizontal="left" vertical="center" wrapText="1"/>
    </xf>
    <xf numFmtId="0" fontId="32" fillId="11" borderId="1" xfId="0" applyFont="1" applyFill="1" applyBorder="1" applyAlignment="1">
      <alignment horizontal="left" vertical="center" wrapText="1"/>
    </xf>
    <xf numFmtId="0" fontId="35" fillId="11" borderId="47" xfId="0" applyFont="1" applyFill="1" applyBorder="1" applyAlignment="1">
      <alignment horizontal="center" vertical="center" wrapText="1" readingOrder="1"/>
    </xf>
    <xf numFmtId="0" fontId="35" fillId="11" borderId="50" xfId="0" applyFont="1" applyFill="1" applyBorder="1" applyAlignment="1">
      <alignment horizontal="center" vertical="center" wrapText="1" readingOrder="1"/>
    </xf>
    <xf numFmtId="0" fontId="34" fillId="0" borderId="2" xfId="0" applyFont="1" applyBorder="1" applyAlignment="1">
      <alignment horizontal="center" vertical="center" wrapText="1" readingOrder="1"/>
    </xf>
    <xf numFmtId="0" fontId="15" fillId="0" borderId="18" xfId="0" applyFont="1" applyBorder="1" applyAlignment="1">
      <alignment horizontal="center" vertical="center"/>
    </xf>
    <xf numFmtId="164" fontId="9" fillId="16" borderId="0" xfId="0" applyNumberFormat="1" applyFont="1" applyFill="1" applyAlignment="1">
      <alignment horizontal="center"/>
    </xf>
    <xf numFmtId="0" fontId="32" fillId="2" borderId="53" xfId="0" applyFont="1" applyFill="1" applyBorder="1" applyAlignment="1">
      <alignment horizontal="center" vertical="center" wrapText="1"/>
    </xf>
    <xf numFmtId="0" fontId="33" fillId="3" borderId="12" xfId="0" applyFont="1" applyFill="1" applyBorder="1"/>
    <xf numFmtId="0" fontId="33" fillId="4" borderId="12" xfId="0" applyFont="1" applyFill="1" applyBorder="1" applyAlignment="1">
      <alignment horizontal="left" vertical="center"/>
    </xf>
    <xf numFmtId="0" fontId="33" fillId="5" borderId="12" xfId="0" applyFont="1" applyFill="1" applyBorder="1" applyAlignment="1">
      <alignment horizontal="left" vertical="center"/>
    </xf>
    <xf numFmtId="0" fontId="33" fillId="6" borderId="12" xfId="0" applyFont="1" applyFill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7" borderId="12" xfId="0" applyFont="1" applyFill="1" applyBorder="1" applyAlignment="1">
      <alignment horizontal="left" vertical="center"/>
    </xf>
    <xf numFmtId="0" fontId="33" fillId="8" borderId="12" xfId="0" applyFont="1" applyFill="1" applyBorder="1" applyAlignment="1">
      <alignment horizontal="left" vertical="center"/>
    </xf>
    <xf numFmtId="0" fontId="33" fillId="9" borderId="12" xfId="0" applyFont="1" applyFill="1" applyBorder="1" applyAlignment="1">
      <alignment horizontal="left" vertical="center"/>
    </xf>
    <xf numFmtId="0" fontId="33" fillId="10" borderId="12" xfId="0" applyFont="1" applyFill="1" applyBorder="1" applyAlignment="1">
      <alignment horizontal="left" vertical="center"/>
    </xf>
    <xf numFmtId="0" fontId="33" fillId="11" borderId="12" xfId="0" applyFont="1" applyFill="1" applyBorder="1" applyAlignment="1">
      <alignment horizontal="left" vertical="center"/>
    </xf>
    <xf numFmtId="0" fontId="33" fillId="12" borderId="12" xfId="0" applyFont="1" applyFill="1" applyBorder="1" applyAlignment="1">
      <alignment horizontal="left" vertical="center"/>
    </xf>
    <xf numFmtId="0" fontId="36" fillId="0" borderId="12" xfId="0" applyFont="1" applyBorder="1" applyAlignment="1">
      <alignment horizontal="left" vertical="center"/>
    </xf>
    <xf numFmtId="0" fontId="33" fillId="3" borderId="14" xfId="0" applyFont="1" applyFill="1" applyBorder="1"/>
    <xf numFmtId="0" fontId="33" fillId="4" borderId="14" xfId="0" applyFont="1" applyFill="1" applyBorder="1" applyAlignment="1">
      <alignment horizontal="left" vertical="center"/>
    </xf>
    <xf numFmtId="0" fontId="33" fillId="5" borderId="14" xfId="0" applyFont="1" applyFill="1" applyBorder="1" applyAlignment="1">
      <alignment horizontal="left" vertical="center"/>
    </xf>
    <xf numFmtId="0" fontId="33" fillId="6" borderId="14" xfId="0" applyFont="1" applyFill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7" borderId="14" xfId="0" applyFont="1" applyFill="1" applyBorder="1" applyAlignment="1">
      <alignment horizontal="left" vertical="center"/>
    </xf>
    <xf numFmtId="0" fontId="33" fillId="8" borderId="14" xfId="0" applyFont="1" applyFill="1" applyBorder="1" applyAlignment="1">
      <alignment horizontal="left" vertical="center"/>
    </xf>
    <xf numFmtId="0" fontId="33" fillId="9" borderId="14" xfId="0" applyFont="1" applyFill="1" applyBorder="1" applyAlignment="1">
      <alignment horizontal="left" vertical="center"/>
    </xf>
    <xf numFmtId="0" fontId="33" fillId="10" borderId="14" xfId="0" applyFont="1" applyFill="1" applyBorder="1" applyAlignment="1">
      <alignment horizontal="left" vertical="center"/>
    </xf>
    <xf numFmtId="0" fontId="33" fillId="3" borderId="55" xfId="0" applyFont="1" applyFill="1" applyBorder="1"/>
    <xf numFmtId="0" fontId="33" fillId="4" borderId="56" xfId="0" applyFont="1" applyFill="1" applyBorder="1" applyAlignment="1">
      <alignment horizontal="left" vertical="center"/>
    </xf>
    <xf numFmtId="0" fontId="33" fillId="5" borderId="56" xfId="0" applyFont="1" applyFill="1" applyBorder="1" applyAlignment="1">
      <alignment horizontal="left" vertical="center"/>
    </xf>
    <xf numFmtId="0" fontId="33" fillId="6" borderId="56" xfId="0" applyFont="1" applyFill="1" applyBorder="1" applyAlignment="1">
      <alignment horizontal="left" vertical="center"/>
    </xf>
    <xf numFmtId="0" fontId="33" fillId="0" borderId="56" xfId="0" applyFont="1" applyBorder="1" applyAlignment="1">
      <alignment horizontal="left" vertical="center"/>
    </xf>
    <xf numFmtId="0" fontId="33" fillId="7" borderId="56" xfId="0" applyFont="1" applyFill="1" applyBorder="1" applyAlignment="1">
      <alignment horizontal="left" vertical="center"/>
    </xf>
    <xf numFmtId="0" fontId="33" fillId="8" borderId="56" xfId="0" applyFont="1" applyFill="1" applyBorder="1" applyAlignment="1">
      <alignment horizontal="left" vertical="center"/>
    </xf>
    <xf numFmtId="0" fontId="33" fillId="9" borderId="56" xfId="0" applyFont="1" applyFill="1" applyBorder="1" applyAlignment="1">
      <alignment horizontal="left" vertical="center"/>
    </xf>
    <xf numFmtId="0" fontId="33" fillId="10" borderId="56" xfId="0" applyFont="1" applyFill="1" applyBorder="1" applyAlignment="1">
      <alignment horizontal="left" vertical="center"/>
    </xf>
    <xf numFmtId="0" fontId="33" fillId="3" borderId="54" xfId="0" applyFont="1" applyFill="1" applyBorder="1"/>
    <xf numFmtId="0" fontId="33" fillId="4" borderId="54" xfId="0" applyFont="1" applyFill="1" applyBorder="1" applyAlignment="1">
      <alignment horizontal="left" vertical="center"/>
    </xf>
    <xf numFmtId="0" fontId="33" fillId="5" borderId="54" xfId="0" applyFont="1" applyFill="1" applyBorder="1" applyAlignment="1">
      <alignment horizontal="left" vertical="center"/>
    </xf>
    <xf numFmtId="0" fontId="33" fillId="0" borderId="54" xfId="0" applyFont="1" applyBorder="1" applyAlignment="1">
      <alignment horizontal="left" vertical="center"/>
    </xf>
    <xf numFmtId="0" fontId="33" fillId="6" borderId="54" xfId="0" applyFont="1" applyFill="1" applyBorder="1" applyAlignment="1">
      <alignment horizontal="left" vertical="center"/>
    </xf>
    <xf numFmtId="0" fontId="33" fillId="7" borderId="54" xfId="0" applyFont="1" applyFill="1" applyBorder="1" applyAlignment="1">
      <alignment horizontal="left" vertical="center"/>
    </xf>
    <xf numFmtId="0" fontId="33" fillId="8" borderId="54" xfId="0" applyFont="1" applyFill="1" applyBorder="1" applyAlignment="1">
      <alignment horizontal="left" vertical="center"/>
    </xf>
    <xf numFmtId="0" fontId="33" fillId="9" borderId="54" xfId="0" applyFont="1" applyFill="1" applyBorder="1" applyAlignment="1">
      <alignment horizontal="left" vertical="center"/>
    </xf>
    <xf numFmtId="0" fontId="33" fillId="10" borderId="54" xfId="0" applyFont="1" applyFill="1" applyBorder="1" applyAlignment="1">
      <alignment horizontal="left" vertical="center"/>
    </xf>
    <xf numFmtId="0" fontId="21" fillId="0" borderId="54" xfId="0" applyFont="1" applyBorder="1"/>
    <xf numFmtId="0" fontId="33" fillId="11" borderId="54" xfId="0" applyFont="1" applyFill="1" applyBorder="1" applyAlignment="1">
      <alignment horizontal="left" vertical="center"/>
    </xf>
    <xf numFmtId="0" fontId="33" fillId="12" borderId="54" xfId="0" applyFont="1" applyFill="1" applyBorder="1" applyAlignment="1">
      <alignment horizontal="left" vertical="center"/>
    </xf>
    <xf numFmtId="0" fontId="36" fillId="12" borderId="54" xfId="0" applyFont="1" applyFill="1" applyBorder="1" applyAlignment="1">
      <alignment horizontal="left" vertical="center"/>
    </xf>
    <xf numFmtId="0" fontId="38" fillId="0" borderId="12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4" fontId="7" fillId="15" borderId="16" xfId="1" applyFont="1" applyFill="1" applyBorder="1" applyAlignment="1">
      <alignment horizontal="center" vertical="center"/>
    </xf>
    <xf numFmtId="44" fontId="7" fillId="16" borderId="24" xfId="1" applyFont="1" applyFill="1" applyBorder="1" applyAlignment="1">
      <alignment horizontal="center" vertical="center"/>
    </xf>
    <xf numFmtId="44" fontId="7" fillId="16" borderId="0" xfId="1" applyFont="1" applyFill="1" applyBorder="1" applyAlignment="1">
      <alignment horizontal="center" vertical="center"/>
    </xf>
    <xf numFmtId="44" fontId="7" fillId="15" borderId="12" xfId="1" applyFont="1" applyFill="1" applyBorder="1" applyAlignment="1">
      <alignment horizontal="center" vertical="center"/>
    </xf>
    <xf numFmtId="44" fontId="7" fillId="15" borderId="15" xfId="1" applyFont="1" applyFill="1" applyBorder="1" applyAlignment="1">
      <alignment horizontal="center" vertical="center"/>
    </xf>
    <xf numFmtId="44" fontId="7" fillId="16" borderId="31" xfId="1" applyFont="1" applyFill="1" applyBorder="1" applyAlignment="1">
      <alignment horizontal="center" vertical="center"/>
    </xf>
    <xf numFmtId="44" fontId="7" fillId="16" borderId="32" xfId="1" applyFont="1" applyFill="1" applyBorder="1" applyAlignment="1">
      <alignment horizontal="center" vertical="center"/>
    </xf>
    <xf numFmtId="44" fontId="7" fillId="15" borderId="16" xfId="0" applyNumberFormat="1" applyFont="1" applyFill="1" applyBorder="1" applyAlignment="1">
      <alignment horizontal="center" vertical="center"/>
    </xf>
    <xf numFmtId="44" fontId="7" fillId="15" borderId="12" xfId="0" applyNumberFormat="1" applyFont="1" applyFill="1" applyBorder="1" applyAlignment="1">
      <alignment horizontal="center" vertical="center"/>
    </xf>
    <xf numFmtId="44" fontId="7" fillId="15" borderId="15" xfId="0" applyNumberFormat="1" applyFont="1" applyFill="1" applyBorder="1" applyAlignment="1">
      <alignment horizontal="center" vertical="center"/>
    </xf>
    <xf numFmtId="164" fontId="0" fillId="16" borderId="0" xfId="0" applyNumberFormat="1" applyFill="1"/>
    <xf numFmtId="0" fontId="39" fillId="0" borderId="0" xfId="0" applyFont="1"/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left" vertical="center" wrapText="1"/>
    </xf>
    <xf numFmtId="0" fontId="24" fillId="0" borderId="61" xfId="0" applyFont="1" applyBorder="1" applyAlignment="1" applyProtection="1">
      <alignment horizontal="center" vertical="center" wrapText="1"/>
      <protection locked="0"/>
    </xf>
    <xf numFmtId="0" fontId="24" fillId="0" borderId="62" xfId="0" applyFont="1" applyBorder="1" applyAlignment="1" applyProtection="1">
      <alignment horizontal="center" vertical="center" wrapText="1"/>
      <protection locked="0"/>
    </xf>
    <xf numFmtId="0" fontId="24" fillId="0" borderId="64" xfId="0" applyFont="1" applyBorder="1" applyAlignment="1" applyProtection="1">
      <alignment horizontal="center" vertical="center" wrapText="1"/>
      <protection locked="0"/>
    </xf>
    <xf numFmtId="0" fontId="24" fillId="0" borderId="65" xfId="0" applyFont="1" applyBorder="1" applyAlignment="1" applyProtection="1">
      <alignment horizontal="center" vertical="center" wrapText="1"/>
      <protection locked="0"/>
    </xf>
    <xf numFmtId="0" fontId="17" fillId="26" borderId="62" xfId="0" applyFont="1" applyFill="1" applyBorder="1" applyAlignment="1">
      <alignment horizontal="center" vertical="center"/>
    </xf>
    <xf numFmtId="0" fontId="31" fillId="0" borderId="62" xfId="0" applyFont="1" applyBorder="1" applyAlignment="1">
      <alignment horizontal="center" vertical="top"/>
    </xf>
    <xf numFmtId="0" fontId="17" fillId="26" borderId="79" xfId="0" applyFont="1" applyFill="1" applyBorder="1" applyAlignment="1">
      <alignment vertical="center" wrapText="1"/>
    </xf>
    <xf numFmtId="0" fontId="17" fillId="26" borderId="82" xfId="0" applyFont="1" applyFill="1" applyBorder="1" applyAlignment="1">
      <alignment horizontal="center" vertical="center" wrapText="1"/>
    </xf>
    <xf numFmtId="0" fontId="17" fillId="26" borderId="83" xfId="0" applyFont="1" applyFill="1" applyBorder="1" applyAlignment="1">
      <alignment horizontal="center" vertical="center" wrapText="1"/>
    </xf>
    <xf numFmtId="0" fontId="17" fillId="26" borderId="84" xfId="0" applyFont="1" applyFill="1" applyBorder="1" applyAlignment="1">
      <alignment horizontal="center" vertical="center" wrapText="1"/>
    </xf>
    <xf numFmtId="0" fontId="17" fillId="26" borderId="83" xfId="0" applyFont="1" applyFill="1" applyBorder="1" applyAlignment="1">
      <alignment horizontal="center" vertical="center"/>
    </xf>
    <xf numFmtId="0" fontId="17" fillId="26" borderId="85" xfId="0" applyFont="1" applyFill="1" applyBorder="1" applyAlignment="1">
      <alignment horizontal="center" vertical="center" wrapText="1"/>
    </xf>
    <xf numFmtId="0" fontId="26" fillId="21" borderId="68" xfId="0" applyFont="1" applyFill="1" applyBorder="1" applyAlignment="1">
      <alignment horizontal="center" vertical="center" wrapText="1"/>
    </xf>
    <xf numFmtId="0" fontId="26" fillId="21" borderId="76" xfId="0" applyFont="1" applyFill="1" applyBorder="1" applyAlignment="1">
      <alignment horizontal="center" vertical="center" wrapText="1"/>
    </xf>
    <xf numFmtId="0" fontId="26" fillId="21" borderId="86" xfId="0" applyFont="1" applyFill="1" applyBorder="1" applyAlignment="1">
      <alignment horizontal="center" vertical="center" wrapText="1"/>
    </xf>
    <xf numFmtId="0" fontId="26" fillId="21" borderId="87" xfId="0" applyFont="1" applyFill="1" applyBorder="1" applyAlignment="1">
      <alignment horizontal="center" vertical="center" wrapText="1"/>
    </xf>
    <xf numFmtId="0" fontId="26" fillId="21" borderId="88" xfId="0" applyFont="1" applyFill="1" applyBorder="1" applyAlignment="1">
      <alignment horizontal="center" vertical="center" wrapText="1"/>
    </xf>
    <xf numFmtId="0" fontId="17" fillId="26" borderId="89" xfId="0" applyFont="1" applyFill="1" applyBorder="1" applyAlignment="1">
      <alignment horizontal="center" vertical="center" wrapText="1"/>
    </xf>
    <xf numFmtId="0" fontId="17" fillId="26" borderId="90" xfId="0" applyFont="1" applyFill="1" applyBorder="1" applyAlignment="1">
      <alignment horizontal="center" vertical="center" wrapText="1"/>
    </xf>
    <xf numFmtId="0" fontId="15" fillId="16" borderId="58" xfId="0" applyFont="1" applyFill="1" applyBorder="1" applyAlignment="1">
      <alignment horizontal="center" vertical="center"/>
    </xf>
    <xf numFmtId="165" fontId="0" fillId="0" borderId="60" xfId="1" applyNumberFormat="1" applyFont="1" applyFill="1" applyBorder="1" applyAlignment="1" applyProtection="1">
      <alignment horizontal="center" vertical="center"/>
    </xf>
    <xf numFmtId="1" fontId="0" fillId="0" borderId="58" xfId="1" applyNumberFormat="1" applyFont="1" applyFill="1" applyBorder="1" applyAlignment="1" applyProtection="1">
      <alignment horizontal="center" vertical="center"/>
      <protection locked="0"/>
    </xf>
    <xf numFmtId="1" fontId="0" fillId="0" borderId="60" xfId="1" applyNumberFormat="1" applyFont="1" applyFill="1" applyBorder="1" applyAlignment="1" applyProtection="1">
      <alignment horizontal="center" vertical="center"/>
      <protection locked="0"/>
    </xf>
    <xf numFmtId="0" fontId="15" fillId="16" borderId="61" xfId="0" applyFont="1" applyFill="1" applyBorder="1" applyAlignment="1">
      <alignment horizontal="center" vertical="center"/>
    </xf>
    <xf numFmtId="165" fontId="0" fillId="0" borderId="63" xfId="1" applyNumberFormat="1" applyFont="1" applyFill="1" applyBorder="1" applyAlignment="1" applyProtection="1">
      <alignment horizontal="center" vertical="center"/>
    </xf>
    <xf numFmtId="1" fontId="0" fillId="0" borderId="61" xfId="1" applyNumberFormat="1" applyFont="1" applyFill="1" applyBorder="1" applyAlignment="1" applyProtection="1">
      <alignment horizontal="center" vertical="center"/>
      <protection locked="0"/>
    </xf>
    <xf numFmtId="1" fontId="0" fillId="0" borderId="63" xfId="1" applyNumberFormat="1" applyFont="1" applyFill="1" applyBorder="1" applyAlignment="1" applyProtection="1">
      <alignment horizontal="center" vertical="center"/>
      <protection locked="0"/>
    </xf>
    <xf numFmtId="44" fontId="0" fillId="16" borderId="96" xfId="0" applyNumberFormat="1" applyFill="1" applyBorder="1" applyAlignment="1">
      <alignment horizontal="center" vertical="center"/>
    </xf>
    <xf numFmtId="0" fontId="15" fillId="16" borderId="64" xfId="0" applyFont="1" applyFill="1" applyBorder="1" applyAlignment="1">
      <alignment horizontal="center" vertical="center"/>
    </xf>
    <xf numFmtId="165" fontId="0" fillId="0" borderId="99" xfId="1" applyNumberFormat="1" applyFont="1" applyFill="1" applyBorder="1" applyAlignment="1" applyProtection="1">
      <alignment horizontal="center" vertical="center"/>
    </xf>
    <xf numFmtId="1" fontId="0" fillId="0" borderId="64" xfId="1" applyNumberFormat="1" applyFont="1" applyFill="1" applyBorder="1" applyAlignment="1" applyProtection="1">
      <alignment horizontal="center" vertical="center"/>
      <protection locked="0"/>
    </xf>
    <xf numFmtId="1" fontId="0" fillId="0" borderId="66" xfId="1" applyNumberFormat="1" applyFont="1" applyFill="1" applyBorder="1" applyAlignment="1" applyProtection="1">
      <alignment horizontal="center" vertical="center"/>
      <protection locked="0"/>
    </xf>
    <xf numFmtId="0" fontId="15" fillId="0" borderId="57" xfId="0" applyFont="1" applyBorder="1" applyAlignment="1">
      <alignment horizontal="center" vertical="center"/>
    </xf>
    <xf numFmtId="165" fontId="17" fillId="26" borderId="68" xfId="1" applyNumberFormat="1" applyFont="1" applyFill="1" applyBorder="1" applyAlignment="1">
      <alignment horizontal="center" vertical="center"/>
    </xf>
    <xf numFmtId="1" fontId="26" fillId="28" borderId="86" xfId="1" applyNumberFormat="1" applyFont="1" applyFill="1" applyBorder="1" applyAlignment="1">
      <alignment horizontal="center" vertical="center"/>
    </xf>
    <xf numFmtId="1" fontId="26" fillId="28" borderId="87" xfId="1" applyNumberFormat="1" applyFont="1" applyFill="1" applyBorder="1" applyAlignment="1">
      <alignment horizontal="center" vertical="center"/>
    </xf>
    <xf numFmtId="165" fontId="0" fillId="0" borderId="66" xfId="1" applyNumberFormat="1" applyFont="1" applyFill="1" applyBorder="1" applyAlignment="1" applyProtection="1">
      <alignment horizontal="center" vertical="center"/>
    </xf>
    <xf numFmtId="0" fontId="15" fillId="0" borderId="67" xfId="0" applyFont="1" applyBorder="1" applyAlignment="1">
      <alignment horizontal="center" vertical="center"/>
    </xf>
    <xf numFmtId="165" fontId="0" fillId="0" borderId="105" xfId="1" applyNumberFormat="1" applyFont="1" applyFill="1" applyBorder="1" applyAlignment="1" applyProtection="1">
      <alignment horizontal="center" vertical="center"/>
    </xf>
    <xf numFmtId="0" fontId="15" fillId="0" borderId="116" xfId="0" applyFont="1" applyBorder="1" applyAlignment="1">
      <alignment horizontal="center" vertical="center"/>
    </xf>
    <xf numFmtId="0" fontId="17" fillId="26" borderId="124" xfId="0" applyFont="1" applyFill="1" applyBorder="1" applyAlignment="1">
      <alignment horizontal="center" vertical="center"/>
    </xf>
    <xf numFmtId="1" fontId="15" fillId="24" borderId="76" xfId="0" applyNumberFormat="1" applyFont="1" applyFill="1" applyBorder="1" applyAlignment="1">
      <alignment horizontal="center" vertical="center"/>
    </xf>
    <xf numFmtId="1" fontId="15" fillId="24" borderId="57" xfId="0" applyNumberFormat="1" applyFont="1" applyFill="1" applyBorder="1" applyAlignment="1">
      <alignment horizontal="center" vertical="center"/>
    </xf>
    <xf numFmtId="0" fontId="17" fillId="26" borderId="125" xfId="0" applyFont="1" applyFill="1" applyBorder="1" applyAlignment="1">
      <alignment horizontal="center" vertical="center"/>
    </xf>
    <xf numFmtId="0" fontId="17" fillId="26" borderId="126" xfId="0" applyFont="1" applyFill="1" applyBorder="1" applyAlignment="1">
      <alignment horizontal="center" vertical="center"/>
    </xf>
    <xf numFmtId="0" fontId="17" fillId="26" borderId="127" xfId="0" applyFont="1" applyFill="1" applyBorder="1" applyAlignment="1">
      <alignment horizontal="center" vertical="center"/>
    </xf>
    <xf numFmtId="0" fontId="29" fillId="21" borderId="62" xfId="0" applyFont="1" applyFill="1" applyBorder="1" applyAlignment="1">
      <alignment horizontal="center" vertical="center" wrapText="1"/>
    </xf>
    <xf numFmtId="0" fontId="26" fillId="21" borderId="62" xfId="0" applyFont="1" applyFill="1" applyBorder="1" applyAlignment="1">
      <alignment horizontal="center" vertical="center" wrapText="1"/>
    </xf>
    <xf numFmtId="0" fontId="26" fillId="21" borderId="63" xfId="0" applyFont="1" applyFill="1" applyBorder="1" applyAlignment="1">
      <alignment horizontal="center" vertical="center" wrapText="1"/>
    </xf>
    <xf numFmtId="0" fontId="30" fillId="21" borderId="61" xfId="0" applyFont="1" applyFill="1" applyBorder="1" applyAlignment="1">
      <alignment horizontal="center" vertical="center" wrapText="1"/>
    </xf>
    <xf numFmtId="0" fontId="30" fillId="21" borderId="62" xfId="0" applyFont="1" applyFill="1" applyBorder="1" applyAlignment="1">
      <alignment horizontal="center" vertical="center" wrapText="1"/>
    </xf>
    <xf numFmtId="0" fontId="28" fillId="21" borderId="63" xfId="0" applyFont="1" applyFill="1" applyBorder="1" applyAlignment="1">
      <alignment vertical="center"/>
    </xf>
    <xf numFmtId="0" fontId="30" fillId="21" borderId="63" xfId="0" applyFont="1" applyFill="1" applyBorder="1" applyAlignment="1">
      <alignment horizontal="center" vertical="center" wrapText="1"/>
    </xf>
    <xf numFmtId="0" fontId="30" fillId="21" borderId="136" xfId="0" applyFont="1" applyFill="1" applyBorder="1" applyAlignment="1">
      <alignment horizontal="center" vertical="center" wrapText="1"/>
    </xf>
    <xf numFmtId="0" fontId="9" fillId="0" borderId="62" xfId="0" applyFont="1" applyBorder="1" applyAlignment="1">
      <alignment horizontal="center"/>
    </xf>
    <xf numFmtId="0" fontId="9" fillId="0" borderId="62" xfId="0" applyFont="1" applyBorder="1" applyAlignment="1">
      <alignment horizontal="left"/>
    </xf>
    <xf numFmtId="0" fontId="9" fillId="0" borderId="63" xfId="0" applyFont="1" applyBorder="1" applyAlignment="1">
      <alignment horizontal="left"/>
    </xf>
    <xf numFmtId="164" fontId="10" fillId="0" borderId="61" xfId="0" applyNumberFormat="1" applyFont="1" applyBorder="1" applyAlignment="1">
      <alignment horizontal="center"/>
    </xf>
    <xf numFmtId="164" fontId="10" fillId="0" borderId="62" xfId="0" applyNumberFormat="1" applyFont="1" applyBorder="1" applyAlignment="1">
      <alignment horizontal="center"/>
    </xf>
    <xf numFmtId="164" fontId="10" fillId="25" borderId="63" xfId="0" applyNumberFormat="1" applyFont="1" applyFill="1" applyBorder="1" applyAlignment="1">
      <alignment horizontal="center"/>
    </xf>
    <xf numFmtId="164" fontId="10" fillId="25" borderId="61" xfId="0" applyNumberFormat="1" applyFont="1" applyFill="1" applyBorder="1" applyAlignment="1">
      <alignment horizontal="center"/>
    </xf>
    <xf numFmtId="164" fontId="10" fillId="25" borderId="70" xfId="0" applyNumberFormat="1" applyFont="1" applyFill="1" applyBorder="1" applyAlignment="1">
      <alignment horizontal="center"/>
    </xf>
    <xf numFmtId="164" fontId="11" fillId="0" borderId="61" xfId="0" applyNumberFormat="1" applyFont="1" applyBorder="1" applyAlignment="1">
      <alignment horizontal="center"/>
    </xf>
    <xf numFmtId="164" fontId="11" fillId="0" borderId="62" xfId="0" applyNumberFormat="1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65" xfId="0" applyFont="1" applyBorder="1" applyAlignment="1">
      <alignment horizontal="left"/>
    </xf>
    <xf numFmtId="0" fontId="9" fillId="0" borderId="66" xfId="0" applyFont="1" applyBorder="1" applyAlignment="1">
      <alignment horizontal="left"/>
    </xf>
    <xf numFmtId="164" fontId="10" fillId="0" borderId="64" xfId="0" applyNumberFormat="1" applyFont="1" applyBorder="1" applyAlignment="1">
      <alignment horizontal="center"/>
    </xf>
    <xf numFmtId="164" fontId="10" fillId="0" borderId="65" xfId="0" applyNumberFormat="1" applyFont="1" applyBorder="1" applyAlignment="1">
      <alignment horizontal="center"/>
    </xf>
    <xf numFmtId="164" fontId="10" fillId="25" borderId="66" xfId="0" applyNumberFormat="1" applyFont="1" applyFill="1" applyBorder="1" applyAlignment="1">
      <alignment horizontal="center"/>
    </xf>
    <xf numFmtId="164" fontId="10" fillId="25" borderId="64" xfId="0" applyNumberFormat="1" applyFont="1" applyFill="1" applyBorder="1" applyAlignment="1">
      <alignment horizontal="center"/>
    </xf>
    <xf numFmtId="164" fontId="10" fillId="25" borderId="71" xfId="0" applyNumberFormat="1" applyFont="1" applyFill="1" applyBorder="1" applyAlignment="1">
      <alignment horizontal="center"/>
    </xf>
    <xf numFmtId="0" fontId="9" fillId="25" borderId="86" xfId="0" applyFont="1" applyFill="1" applyBorder="1" applyAlignment="1">
      <alignment horizontal="center"/>
    </xf>
    <xf numFmtId="0" fontId="9" fillId="25" borderId="104" xfId="0" applyFont="1" applyFill="1" applyBorder="1" applyAlignment="1">
      <alignment horizontal="center"/>
    </xf>
    <xf numFmtId="164" fontId="9" fillId="25" borderId="87" xfId="0" applyNumberFormat="1" applyFont="1" applyFill="1" applyBorder="1" applyAlignment="1">
      <alignment horizontal="center"/>
    </xf>
    <xf numFmtId="164" fontId="9" fillId="25" borderId="86" xfId="0" applyNumberFormat="1" applyFont="1" applyFill="1" applyBorder="1" applyAlignment="1">
      <alignment horizontal="center"/>
    </xf>
    <xf numFmtId="164" fontId="9" fillId="25" borderId="88" xfId="0" applyNumberFormat="1" applyFont="1" applyFill="1" applyBorder="1" applyAlignment="1">
      <alignment horizontal="center"/>
    </xf>
    <xf numFmtId="164" fontId="9" fillId="25" borderId="57" xfId="0" applyNumberFormat="1" applyFont="1" applyFill="1" applyBorder="1" applyAlignment="1">
      <alignment horizontal="center"/>
    </xf>
    <xf numFmtId="164" fontId="10" fillId="0" borderId="63" xfId="0" applyNumberFormat="1" applyFont="1" applyBorder="1" applyAlignment="1">
      <alignment horizontal="center"/>
    </xf>
    <xf numFmtId="164" fontId="10" fillId="0" borderId="136" xfId="0" applyNumberFormat="1" applyFont="1" applyBorder="1" applyAlignment="1">
      <alignment horizontal="center"/>
    </xf>
    <xf numFmtId="164" fontId="10" fillId="0" borderId="66" xfId="0" applyNumberFormat="1" applyFont="1" applyBorder="1" applyAlignment="1">
      <alignment horizontal="center"/>
    </xf>
    <xf numFmtId="164" fontId="10" fillId="0" borderId="137" xfId="0" applyNumberFormat="1" applyFont="1" applyBorder="1" applyAlignment="1">
      <alignment horizontal="center"/>
    </xf>
    <xf numFmtId="9" fontId="10" fillId="25" borderId="61" xfId="2" applyFont="1" applyFill="1" applyBorder="1" applyAlignment="1">
      <alignment horizontal="center"/>
    </xf>
    <xf numFmtId="9" fontId="10" fillId="25" borderId="63" xfId="2" applyFont="1" applyFill="1" applyBorder="1" applyAlignment="1">
      <alignment horizontal="center"/>
    </xf>
    <xf numFmtId="9" fontId="10" fillId="25" borderId="64" xfId="2" applyFont="1" applyFill="1" applyBorder="1" applyAlignment="1">
      <alignment horizontal="center"/>
    </xf>
    <xf numFmtId="9" fontId="10" fillId="25" borderId="66" xfId="2" applyFont="1" applyFill="1" applyBorder="1" applyAlignment="1">
      <alignment horizontal="center"/>
    </xf>
    <xf numFmtId="44" fontId="0" fillId="24" borderId="58" xfId="1" applyFont="1" applyFill="1" applyBorder="1" applyAlignment="1">
      <alignment horizontal="center" vertical="center"/>
    </xf>
    <xf numFmtId="44" fontId="0" fillId="24" borderId="59" xfId="1" applyFont="1" applyFill="1" applyBorder="1" applyAlignment="1">
      <alignment horizontal="center" vertical="center"/>
    </xf>
    <xf numFmtId="44" fontId="0" fillId="24" borderId="60" xfId="1" applyFont="1" applyFill="1" applyBorder="1" applyAlignment="1">
      <alignment horizontal="center" vertical="center"/>
    </xf>
    <xf numFmtId="44" fontId="6" fillId="16" borderId="92" xfId="1" applyFont="1" applyFill="1" applyBorder="1" applyAlignment="1">
      <alignment horizontal="center" vertical="center"/>
    </xf>
    <xf numFmtId="44" fontId="6" fillId="16" borderId="93" xfId="1" applyFont="1" applyFill="1" applyBorder="1" applyAlignment="1">
      <alignment horizontal="center" vertical="center"/>
    </xf>
    <xf numFmtId="44" fontId="0" fillId="16" borderId="92" xfId="0" applyNumberFormat="1" applyFill="1" applyBorder="1" applyAlignment="1">
      <alignment horizontal="center" vertical="center"/>
    </xf>
    <xf numFmtId="44" fontId="0" fillId="16" borderId="94" xfId="0" applyNumberFormat="1" applyFill="1" applyBorder="1" applyAlignment="1">
      <alignment horizontal="center" vertical="center"/>
    </xf>
    <xf numFmtId="44" fontId="0" fillId="16" borderId="93" xfId="0" applyNumberFormat="1" applyFill="1" applyBorder="1" applyAlignment="1">
      <alignment horizontal="center" vertical="center"/>
    </xf>
    <xf numFmtId="44" fontId="0" fillId="24" borderId="61" xfId="1" applyFont="1" applyFill="1" applyBorder="1" applyAlignment="1">
      <alignment horizontal="center" vertical="center"/>
    </xf>
    <xf numFmtId="44" fontId="0" fillId="24" borderId="62" xfId="1" applyFont="1" applyFill="1" applyBorder="1" applyAlignment="1">
      <alignment horizontal="center" vertical="center"/>
    </xf>
    <xf numFmtId="44" fontId="0" fillId="24" borderId="63" xfId="1" applyFont="1" applyFill="1" applyBorder="1" applyAlignment="1">
      <alignment horizontal="center" vertical="center"/>
    </xf>
    <xf numFmtId="44" fontId="6" fillId="16" borderId="96" xfId="1" applyFont="1" applyFill="1" applyBorder="1" applyAlignment="1">
      <alignment horizontal="center" vertical="center"/>
    </xf>
    <xf numFmtId="44" fontId="6" fillId="16" borderId="97" xfId="1" applyFont="1" applyFill="1" applyBorder="1" applyAlignment="1">
      <alignment horizontal="center" vertical="center"/>
    </xf>
    <xf numFmtId="44" fontId="0" fillId="16" borderId="97" xfId="0" applyNumberFormat="1" applyFill="1" applyBorder="1" applyAlignment="1">
      <alignment horizontal="center" vertical="center"/>
    </xf>
    <xf numFmtId="44" fontId="0" fillId="24" borderId="64" xfId="1" applyFont="1" applyFill="1" applyBorder="1" applyAlignment="1">
      <alignment horizontal="center" vertical="center"/>
    </xf>
    <xf numFmtId="44" fontId="0" fillId="24" borderId="65" xfId="1" applyFont="1" applyFill="1" applyBorder="1" applyAlignment="1">
      <alignment horizontal="center" vertical="center"/>
    </xf>
    <xf numFmtId="44" fontId="0" fillId="24" borderId="66" xfId="1" applyFont="1" applyFill="1" applyBorder="1" applyAlignment="1">
      <alignment horizontal="center" vertical="center"/>
    </xf>
    <xf numFmtId="44" fontId="0" fillId="24" borderId="100" xfId="1" applyFont="1" applyFill="1" applyBorder="1" applyAlignment="1">
      <alignment horizontal="center" vertical="center"/>
    </xf>
    <xf numFmtId="44" fontId="0" fillId="24" borderId="99" xfId="1" applyFont="1" applyFill="1" applyBorder="1" applyAlignment="1">
      <alignment horizontal="center" vertical="center"/>
    </xf>
    <xf numFmtId="44" fontId="6" fillId="16" borderId="101" xfId="1" applyFont="1" applyFill="1" applyBorder="1" applyAlignment="1">
      <alignment horizontal="center" vertical="center"/>
    </xf>
    <xf numFmtId="44" fontId="6" fillId="16" borderId="102" xfId="1" applyFont="1" applyFill="1" applyBorder="1" applyAlignment="1">
      <alignment horizontal="center" vertical="center"/>
    </xf>
    <xf numFmtId="44" fontId="0" fillId="16" borderId="101" xfId="0" applyNumberFormat="1" applyFill="1" applyBorder="1" applyAlignment="1">
      <alignment horizontal="center" vertical="center"/>
    </xf>
    <xf numFmtId="44" fontId="0" fillId="16" borderId="103" xfId="0" applyNumberFormat="1" applyFill="1" applyBorder="1" applyAlignment="1">
      <alignment horizontal="center" vertical="center"/>
    </xf>
    <xf numFmtId="44" fontId="0" fillId="16" borderId="102" xfId="0" applyNumberFormat="1" applyFill="1" applyBorder="1" applyAlignment="1">
      <alignment horizontal="center" vertical="center"/>
    </xf>
    <xf numFmtId="44" fontId="26" fillId="28" borderId="86" xfId="1" applyFont="1" applyFill="1" applyBorder="1" applyAlignment="1">
      <alignment horizontal="center" vertical="center"/>
    </xf>
    <xf numFmtId="44" fontId="26" fillId="28" borderId="104" xfId="1" applyFont="1" applyFill="1" applyBorder="1" applyAlignment="1">
      <alignment horizontal="center" vertical="center"/>
    </xf>
    <xf numFmtId="44" fontId="26" fillId="28" borderId="87" xfId="1" applyFont="1" applyFill="1" applyBorder="1" applyAlignment="1">
      <alignment horizontal="center" vertical="center"/>
    </xf>
    <xf numFmtId="44" fontId="6" fillId="0" borderId="86" xfId="1" applyFont="1" applyFill="1" applyBorder="1" applyAlignment="1" applyProtection="1">
      <alignment horizontal="center" vertical="center"/>
      <protection locked="0"/>
    </xf>
    <xf numFmtId="44" fontId="6" fillId="0" borderId="87" xfId="1" applyFont="1" applyFill="1" applyBorder="1" applyAlignment="1" applyProtection="1">
      <alignment horizontal="center" vertical="center"/>
      <protection locked="0"/>
    </xf>
    <xf numFmtId="44" fontId="15" fillId="16" borderId="92" xfId="0" applyNumberFormat="1" applyFont="1" applyFill="1" applyBorder="1" applyAlignment="1">
      <alignment horizontal="center" vertical="center"/>
    </xf>
    <xf numFmtId="44" fontId="15" fillId="16" borderId="94" xfId="0" applyNumberFormat="1" applyFont="1" applyFill="1" applyBorder="1" applyAlignment="1">
      <alignment horizontal="center" vertical="center"/>
    </xf>
    <xf numFmtId="44" fontId="15" fillId="16" borderId="93" xfId="0" applyNumberFormat="1" applyFont="1" applyFill="1" applyBorder="1" applyAlignment="1">
      <alignment horizontal="center" vertical="center"/>
    </xf>
    <xf numFmtId="44" fontId="15" fillId="16" borderId="96" xfId="0" applyNumberFormat="1" applyFont="1" applyFill="1" applyBorder="1" applyAlignment="1">
      <alignment horizontal="center" vertical="center"/>
    </xf>
    <xf numFmtId="44" fontId="15" fillId="16" borderId="0" xfId="0" applyNumberFormat="1" applyFont="1" applyFill="1" applyAlignment="1">
      <alignment horizontal="center" vertical="center"/>
    </xf>
    <xf numFmtId="44" fontId="15" fillId="16" borderId="97" xfId="0" applyNumberFormat="1" applyFont="1" applyFill="1" applyBorder="1" applyAlignment="1">
      <alignment horizontal="center" vertical="center"/>
    </xf>
    <xf numFmtId="44" fontId="15" fillId="16" borderId="101" xfId="0" applyNumberFormat="1" applyFont="1" applyFill="1" applyBorder="1" applyAlignment="1">
      <alignment horizontal="center" vertical="center"/>
    </xf>
    <xf numFmtId="44" fontId="15" fillId="16" borderId="103" xfId="0" applyNumberFormat="1" applyFont="1" applyFill="1" applyBorder="1" applyAlignment="1">
      <alignment horizontal="center" vertical="center"/>
    </xf>
    <xf numFmtId="44" fontId="15" fillId="16" borderId="102" xfId="0" applyNumberFormat="1" applyFont="1" applyFill="1" applyBorder="1" applyAlignment="1">
      <alignment horizontal="center" vertical="center"/>
    </xf>
    <xf numFmtId="44" fontId="15" fillId="0" borderId="86" xfId="0" applyNumberFormat="1" applyFont="1" applyBorder="1" applyAlignment="1" applyProtection="1">
      <alignment horizontal="center" vertical="center"/>
      <protection locked="0"/>
    </xf>
    <xf numFmtId="44" fontId="15" fillId="0" borderId="87" xfId="0" applyNumberFormat="1" applyFont="1" applyBorder="1" applyAlignment="1" applyProtection="1">
      <alignment horizontal="center" vertical="center"/>
      <protection locked="0"/>
    </xf>
    <xf numFmtId="44" fontId="0" fillId="24" borderId="106" xfId="1" applyFont="1" applyFill="1" applyBorder="1" applyAlignment="1">
      <alignment horizontal="center" vertical="center"/>
    </xf>
    <xf numFmtId="44" fontId="0" fillId="24" borderId="105" xfId="1" applyFont="1" applyFill="1" applyBorder="1" applyAlignment="1">
      <alignment horizontal="center" vertical="center"/>
    </xf>
    <xf numFmtId="44" fontId="15" fillId="16" borderId="107" xfId="0" applyNumberFormat="1" applyFont="1" applyFill="1" applyBorder="1" applyAlignment="1">
      <alignment horizontal="center" vertical="center"/>
    </xf>
    <xf numFmtId="44" fontId="15" fillId="16" borderId="108" xfId="0" applyNumberFormat="1" applyFont="1" applyFill="1" applyBorder="1" applyAlignment="1">
      <alignment horizontal="center" vertical="center"/>
    </xf>
    <xf numFmtId="44" fontId="15" fillId="16" borderId="109" xfId="0" applyNumberFormat="1" applyFont="1" applyFill="1" applyBorder="1" applyAlignment="1">
      <alignment horizontal="center" vertical="center"/>
    </xf>
    <xf numFmtId="44" fontId="15" fillId="16" borderId="110" xfId="0" applyNumberFormat="1" applyFont="1" applyFill="1" applyBorder="1" applyAlignment="1">
      <alignment horizontal="center" vertical="center"/>
    </xf>
    <xf numFmtId="44" fontId="15" fillId="16" borderId="111" xfId="0" applyNumberFormat="1" applyFont="1" applyFill="1" applyBorder="1" applyAlignment="1">
      <alignment horizontal="center" vertical="center"/>
    </xf>
    <xf numFmtId="44" fontId="15" fillId="16" borderId="112" xfId="0" applyNumberFormat="1" applyFont="1" applyFill="1" applyBorder="1" applyAlignment="1">
      <alignment horizontal="center" vertical="center"/>
    </xf>
    <xf numFmtId="44" fontId="15" fillId="16" borderId="113" xfId="0" applyNumberFormat="1" applyFont="1" applyFill="1" applyBorder="1" applyAlignment="1">
      <alignment horizontal="center" vertical="center"/>
    </xf>
    <xf numFmtId="44" fontId="15" fillId="16" borderId="114" xfId="0" applyNumberFormat="1" applyFont="1" applyFill="1" applyBorder="1" applyAlignment="1">
      <alignment horizontal="center" vertical="center"/>
    </xf>
    <xf numFmtId="44" fontId="15" fillId="16" borderId="115" xfId="0" applyNumberFormat="1" applyFont="1" applyFill="1" applyBorder="1" applyAlignment="1">
      <alignment horizontal="center" vertical="center"/>
    </xf>
    <xf numFmtId="44" fontId="16" fillId="0" borderId="119" xfId="1" applyFont="1" applyFill="1" applyBorder="1" applyAlignment="1" applyProtection="1">
      <alignment horizontal="center" vertical="center"/>
      <protection locked="0"/>
    </xf>
    <xf numFmtId="44" fontId="16" fillId="0" borderId="87" xfId="1" applyFont="1" applyFill="1" applyBorder="1" applyAlignment="1" applyProtection="1">
      <alignment horizontal="center" vertical="center"/>
      <protection locked="0"/>
    </xf>
    <xf numFmtId="44" fontId="16" fillId="24" borderId="57" xfId="1" applyFont="1" applyFill="1" applyBorder="1" applyAlignment="1">
      <alignment horizontal="center" vertical="center"/>
    </xf>
    <xf numFmtId="0" fontId="4" fillId="0" borderId="62" xfId="0" applyFont="1" applyBorder="1" applyAlignment="1">
      <alignment horizontal="left" vertical="top" wrapText="1"/>
    </xf>
    <xf numFmtId="0" fontId="3" fillId="0" borderId="62" xfId="0" applyFont="1" applyBorder="1" applyAlignment="1">
      <alignment horizontal="left" vertical="top" wrapText="1"/>
    </xf>
    <xf numFmtId="0" fontId="2" fillId="0" borderId="62" xfId="0" applyFont="1" applyBorder="1" applyAlignment="1">
      <alignment horizontal="left" vertical="top" wrapText="1"/>
    </xf>
    <xf numFmtId="0" fontId="23" fillId="0" borderId="57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4" fillId="0" borderId="57" xfId="0" applyFont="1" applyBorder="1" applyAlignment="1" applyProtection="1">
      <alignment horizontal="left" vertical="center"/>
      <protection locked="0"/>
    </xf>
    <xf numFmtId="0" fontId="25" fillId="26" borderId="57" xfId="0" applyFont="1" applyFill="1" applyBorder="1" applyAlignment="1">
      <alignment horizontal="center" vertical="center"/>
    </xf>
    <xf numFmtId="0" fontId="24" fillId="0" borderId="62" xfId="0" applyFont="1" applyBorder="1" applyAlignment="1" applyProtection="1">
      <alignment horizontal="center" vertical="center" wrapText="1"/>
      <protection locked="0"/>
    </xf>
    <xf numFmtId="0" fontId="24" fillId="0" borderId="63" xfId="0" applyFont="1" applyBorder="1" applyAlignment="1" applyProtection="1">
      <alignment horizontal="center" vertical="center" wrapText="1"/>
      <protection locked="0"/>
    </xf>
    <xf numFmtId="0" fontId="40" fillId="26" borderId="58" xfId="0" applyFont="1" applyFill="1" applyBorder="1" applyAlignment="1">
      <alignment horizontal="center" vertical="center" wrapText="1"/>
    </xf>
    <xf numFmtId="0" fontId="40" fillId="26" borderId="59" xfId="0" applyFont="1" applyFill="1" applyBorder="1" applyAlignment="1">
      <alignment horizontal="center" vertical="center" wrapText="1"/>
    </xf>
    <xf numFmtId="0" fontId="40" fillId="26" borderId="60" xfId="0" applyFont="1" applyFill="1" applyBorder="1" applyAlignment="1">
      <alignment horizontal="center" vertical="center" wrapText="1"/>
    </xf>
    <xf numFmtId="0" fontId="24" fillId="0" borderId="65" xfId="0" applyFont="1" applyBorder="1" applyAlignment="1" applyProtection="1">
      <alignment horizontal="center" vertical="center" wrapText="1"/>
      <protection locked="0"/>
    </xf>
    <xf numFmtId="0" fontId="24" fillId="0" borderId="66" xfId="0" applyFont="1" applyBorder="1" applyAlignment="1" applyProtection="1">
      <alignment horizontal="center" vertical="center" wrapText="1"/>
      <protection locked="0"/>
    </xf>
    <xf numFmtId="0" fontId="23" fillId="0" borderId="62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15" fillId="14" borderId="17" xfId="0" applyFont="1" applyFill="1" applyBorder="1" applyAlignment="1">
      <alignment horizontal="center" vertical="center"/>
    </xf>
    <xf numFmtId="0" fontId="15" fillId="14" borderId="35" xfId="0" applyFont="1" applyFill="1" applyBorder="1" applyAlignment="1">
      <alignment horizontal="center" vertical="center"/>
    </xf>
    <xf numFmtId="0" fontId="15" fillId="14" borderId="36" xfId="0" applyFont="1" applyFill="1" applyBorder="1" applyAlignment="1">
      <alignment horizontal="center" vertical="center"/>
    </xf>
    <xf numFmtId="0" fontId="19" fillId="17" borderId="19" xfId="0" applyFont="1" applyFill="1" applyBorder="1" applyAlignment="1">
      <alignment horizontal="center" vertical="center" wrapText="1"/>
    </xf>
    <xf numFmtId="0" fontId="8" fillId="17" borderId="19" xfId="0" applyFont="1" applyFill="1" applyBorder="1" applyAlignment="1">
      <alignment horizontal="center" vertical="center" wrapText="1"/>
    </xf>
    <xf numFmtId="0" fontId="16" fillId="20" borderId="13" xfId="0" applyFont="1" applyFill="1" applyBorder="1" applyAlignment="1">
      <alignment horizontal="center" vertical="center"/>
    </xf>
    <xf numFmtId="0" fontId="16" fillId="20" borderId="32" xfId="0" applyFont="1" applyFill="1" applyBorder="1" applyAlignment="1">
      <alignment horizontal="center" vertical="center"/>
    </xf>
    <xf numFmtId="0" fontId="19" fillId="17" borderId="20" xfId="0" applyFont="1" applyFill="1" applyBorder="1" applyAlignment="1">
      <alignment horizontal="center" vertical="center" wrapText="1"/>
    </xf>
    <xf numFmtId="0" fontId="19" fillId="17" borderId="26" xfId="0" applyFont="1" applyFill="1" applyBorder="1" applyAlignment="1">
      <alignment horizontal="center" vertical="center" wrapText="1"/>
    </xf>
    <xf numFmtId="0" fontId="19" fillId="17" borderId="21" xfId="0" applyFont="1" applyFill="1" applyBorder="1" applyAlignment="1">
      <alignment horizontal="center" vertical="center" wrapText="1"/>
    </xf>
    <xf numFmtId="0" fontId="13" fillId="17" borderId="19" xfId="0" applyFont="1" applyFill="1" applyBorder="1" applyAlignment="1">
      <alignment horizontal="center" vertical="center" wrapText="1"/>
    </xf>
    <xf numFmtId="0" fontId="13" fillId="17" borderId="25" xfId="0" applyFont="1" applyFill="1" applyBorder="1" applyAlignment="1">
      <alignment horizontal="center" vertical="center" wrapText="1"/>
    </xf>
    <xf numFmtId="0" fontId="20" fillId="19" borderId="0" xfId="0" applyFont="1" applyFill="1" applyAlignment="1">
      <alignment horizontal="center" vertical="center" wrapText="1"/>
    </xf>
    <xf numFmtId="0" fontId="20" fillId="19" borderId="24" xfId="0" applyFont="1" applyFill="1" applyBorder="1" applyAlignment="1">
      <alignment horizontal="center" vertical="center" wrapText="1"/>
    </xf>
    <xf numFmtId="0" fontId="15" fillId="15" borderId="45" xfId="0" applyFont="1" applyFill="1" applyBorder="1" applyAlignment="1">
      <alignment horizontal="center" vertical="center"/>
    </xf>
    <xf numFmtId="0" fontId="15" fillId="15" borderId="46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center" vertical="center"/>
    </xf>
    <xf numFmtId="0" fontId="19" fillId="26" borderId="122" xfId="0" applyFont="1" applyFill="1" applyBorder="1" applyAlignment="1">
      <alignment horizontal="center" vertical="center" wrapText="1"/>
    </xf>
    <xf numFmtId="0" fontId="19" fillId="26" borderId="123" xfId="0" applyFont="1" applyFill="1" applyBorder="1" applyAlignment="1">
      <alignment horizontal="center" vertical="center" wrapText="1"/>
    </xf>
    <xf numFmtId="0" fontId="17" fillId="26" borderId="138" xfId="0" applyFont="1" applyFill="1" applyBorder="1" applyAlignment="1">
      <alignment horizontal="center" vertical="center"/>
    </xf>
    <xf numFmtId="0" fontId="17" fillId="26" borderId="139" xfId="0" applyFont="1" applyFill="1" applyBorder="1" applyAlignment="1">
      <alignment horizontal="center" vertical="center"/>
    </xf>
    <xf numFmtId="0" fontId="17" fillId="26" borderId="140" xfId="0" applyFont="1" applyFill="1" applyBorder="1" applyAlignment="1">
      <alignment horizontal="center" vertical="center"/>
    </xf>
    <xf numFmtId="0" fontId="17" fillId="26" borderId="91" xfId="0" applyFont="1" applyFill="1" applyBorder="1" applyAlignment="1">
      <alignment horizontal="center" vertical="center"/>
    </xf>
    <xf numFmtId="0" fontId="17" fillId="26" borderId="95" xfId="0" applyFont="1" applyFill="1" applyBorder="1" applyAlignment="1">
      <alignment horizontal="center" vertical="center"/>
    </xf>
    <xf numFmtId="0" fontId="17" fillId="26" borderId="98" xfId="0" applyFont="1" applyFill="1" applyBorder="1" applyAlignment="1">
      <alignment horizontal="center" vertical="center"/>
    </xf>
    <xf numFmtId="0" fontId="19" fillId="26" borderId="117" xfId="0" applyFont="1" applyFill="1" applyBorder="1" applyAlignment="1">
      <alignment horizontal="center" vertical="center"/>
    </xf>
    <xf numFmtId="0" fontId="19" fillId="26" borderId="118" xfId="0" applyFont="1" applyFill="1" applyBorder="1" applyAlignment="1">
      <alignment horizontal="center" vertical="center"/>
    </xf>
    <xf numFmtId="0" fontId="19" fillId="26" borderId="128" xfId="0" applyFont="1" applyFill="1" applyBorder="1" applyAlignment="1">
      <alignment horizontal="center" vertical="center"/>
    </xf>
    <xf numFmtId="0" fontId="19" fillId="26" borderId="120" xfId="0" applyFont="1" applyFill="1" applyBorder="1" applyAlignment="1">
      <alignment horizontal="center" vertical="center" wrapText="1"/>
    </xf>
    <xf numFmtId="0" fontId="19" fillId="26" borderId="121" xfId="0" applyFont="1" applyFill="1" applyBorder="1" applyAlignment="1">
      <alignment horizontal="center" vertical="center" wrapText="1"/>
    </xf>
    <xf numFmtId="0" fontId="19" fillId="26" borderId="78" xfId="0" applyFont="1" applyFill="1" applyBorder="1" applyAlignment="1">
      <alignment horizontal="center" vertical="center" wrapText="1"/>
    </xf>
    <xf numFmtId="0" fontId="19" fillId="26" borderId="73" xfId="0" applyFont="1" applyFill="1" applyBorder="1" applyAlignment="1">
      <alignment horizontal="center" vertical="center" wrapText="1"/>
    </xf>
    <xf numFmtId="0" fontId="19" fillId="26" borderId="75" xfId="0" applyFont="1" applyFill="1" applyBorder="1" applyAlignment="1">
      <alignment horizontal="center" vertical="center" wrapText="1"/>
    </xf>
    <xf numFmtId="0" fontId="26" fillId="16" borderId="0" xfId="0" applyFont="1" applyFill="1" applyAlignment="1">
      <alignment horizontal="center" vertical="center" wrapText="1"/>
    </xf>
    <xf numFmtId="0" fontId="19" fillId="26" borderId="72" xfId="0" applyFont="1" applyFill="1" applyBorder="1" applyAlignment="1">
      <alignment horizontal="center" vertical="center" wrapText="1"/>
    </xf>
    <xf numFmtId="0" fontId="19" fillId="26" borderId="74" xfId="0" applyFont="1" applyFill="1" applyBorder="1" applyAlignment="1">
      <alignment horizontal="center" vertical="center" wrapText="1"/>
    </xf>
    <xf numFmtId="0" fontId="27" fillId="22" borderId="68" xfId="0" applyFont="1" applyFill="1" applyBorder="1" applyAlignment="1">
      <alignment horizontal="center" vertical="center" wrapText="1"/>
    </xf>
    <xf numFmtId="0" fontId="27" fillId="22" borderId="76" xfId="0" applyFont="1" applyFill="1" applyBorder="1" applyAlignment="1">
      <alignment horizontal="center" vertical="center" wrapText="1"/>
    </xf>
    <xf numFmtId="0" fontId="27" fillId="22" borderId="77" xfId="0" applyFont="1" applyFill="1" applyBorder="1" applyAlignment="1">
      <alignment horizontal="center" vertical="center" wrapText="1"/>
    </xf>
    <xf numFmtId="0" fontId="17" fillId="26" borderId="80" xfId="0" applyFont="1" applyFill="1" applyBorder="1" applyAlignment="1">
      <alignment horizontal="center" vertical="center" wrapText="1"/>
    </xf>
    <xf numFmtId="0" fontId="17" fillId="26" borderId="81" xfId="0" applyFont="1" applyFill="1" applyBorder="1" applyAlignment="1">
      <alignment horizontal="center" vertical="center" wrapText="1"/>
    </xf>
    <xf numFmtId="0" fontId="5" fillId="16" borderId="0" xfId="0" applyFont="1" applyFill="1" applyAlignment="1">
      <alignment horizontal="center" vertical="center" wrapText="1"/>
    </xf>
    <xf numFmtId="0" fontId="28" fillId="21" borderId="69" xfId="0" applyFont="1" applyFill="1" applyBorder="1" applyAlignment="1">
      <alignment horizontal="center" vertical="center" wrapText="1"/>
    </xf>
    <xf numFmtId="0" fontId="28" fillId="21" borderId="70" xfId="0" applyFont="1" applyFill="1" applyBorder="1" applyAlignment="1">
      <alignment horizontal="center" vertical="center" wrapText="1"/>
    </xf>
    <xf numFmtId="0" fontId="37" fillId="27" borderId="101" xfId="0" applyFont="1" applyFill="1" applyBorder="1" applyAlignment="1">
      <alignment horizontal="center"/>
    </xf>
    <xf numFmtId="0" fontId="37" fillId="27" borderId="103" xfId="0" applyFont="1" applyFill="1" applyBorder="1" applyAlignment="1">
      <alignment horizontal="center"/>
    </xf>
    <xf numFmtId="0" fontId="27" fillId="21" borderId="58" xfId="0" applyFont="1" applyFill="1" applyBorder="1" applyAlignment="1">
      <alignment horizontal="center" vertical="center" wrapText="1"/>
    </xf>
    <xf numFmtId="0" fontId="27" fillId="21" borderId="135" xfId="0" applyFont="1" applyFill="1" applyBorder="1" applyAlignment="1">
      <alignment horizontal="center" vertical="center" wrapText="1"/>
    </xf>
    <xf numFmtId="0" fontId="28" fillId="21" borderId="69" xfId="0" applyFont="1" applyFill="1" applyBorder="1" applyAlignment="1">
      <alignment horizontal="center" vertical="center"/>
    </xf>
    <xf numFmtId="0" fontId="28" fillId="21" borderId="70" xfId="0" applyFont="1" applyFill="1" applyBorder="1" applyAlignment="1">
      <alignment horizontal="center" vertical="center"/>
    </xf>
    <xf numFmtId="0" fontId="27" fillId="21" borderId="60" xfId="0" applyFont="1" applyFill="1" applyBorder="1" applyAlignment="1">
      <alignment horizontal="center" vertical="center" wrapText="1"/>
    </xf>
    <xf numFmtId="0" fontId="26" fillId="24" borderId="129" xfId="0" applyFont="1" applyFill="1" applyBorder="1" applyAlignment="1">
      <alignment horizontal="center" vertical="center" wrapText="1"/>
    </xf>
    <xf numFmtId="0" fontId="26" fillId="24" borderId="130" xfId="0" applyFont="1" applyFill="1" applyBorder="1" applyAlignment="1">
      <alignment horizontal="center" vertical="center" wrapText="1"/>
    </xf>
    <xf numFmtId="0" fontId="26" fillId="24" borderId="131" xfId="0" applyFont="1" applyFill="1" applyBorder="1" applyAlignment="1">
      <alignment horizontal="center" vertical="center" wrapText="1"/>
    </xf>
    <xf numFmtId="0" fontId="26" fillId="24" borderId="132" xfId="0" applyFont="1" applyFill="1" applyBorder="1" applyAlignment="1">
      <alignment horizontal="center" vertical="center" wrapText="1"/>
    </xf>
    <xf numFmtId="0" fontId="26" fillId="24" borderId="133" xfId="0" applyFont="1" applyFill="1" applyBorder="1" applyAlignment="1">
      <alignment horizontal="center" vertical="center" wrapText="1"/>
    </xf>
    <xf numFmtId="0" fontId="26" fillId="24" borderId="134" xfId="0" applyFont="1" applyFill="1" applyBorder="1" applyAlignment="1">
      <alignment horizontal="center" vertical="center" wrapText="1"/>
    </xf>
    <xf numFmtId="0" fontId="27" fillId="23" borderId="58" xfId="0" applyFont="1" applyFill="1" applyBorder="1" applyAlignment="1">
      <alignment horizontal="center" vertical="center" wrapText="1"/>
    </xf>
    <xf numFmtId="0" fontId="27" fillId="23" borderId="59" xfId="0" applyFont="1" applyFill="1" applyBorder="1" applyAlignment="1">
      <alignment horizontal="center" vertical="center" wrapText="1"/>
    </xf>
    <xf numFmtId="0" fontId="27" fillId="23" borderId="60" xfId="0" applyFont="1" applyFill="1" applyBorder="1" applyAlignment="1">
      <alignment horizontal="center" vertical="center" wrapText="1"/>
    </xf>
    <xf numFmtId="0" fontId="42" fillId="26" borderId="0" xfId="0" applyFont="1" applyFill="1" applyAlignment="1">
      <alignment horizont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mruColors>
      <color rgb="FF51BAB5"/>
      <color rgb="FF99CCFF"/>
      <color rgb="FF07F757"/>
      <color rgb="FF44C43A"/>
      <color rgb="FF53C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152400</xdr:rowOff>
    </xdr:from>
    <xdr:to>
      <xdr:col>3</xdr:col>
      <xdr:colOff>258688</xdr:colOff>
      <xdr:row>3</xdr:row>
      <xdr:rowOff>25400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C92ED1F-5F3E-FC42-A402-F4619380A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101599" y="152400"/>
          <a:ext cx="2887589" cy="44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107512</xdr:colOff>
      <xdr:row>0</xdr:row>
      <xdr:rowOff>169165</xdr:rowOff>
    </xdr:from>
    <xdr:to>
      <xdr:col>3</xdr:col>
      <xdr:colOff>658518</xdr:colOff>
      <xdr:row>3</xdr:row>
      <xdr:rowOff>47738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0F40558-9899-4FD2-8BD0-232BB7D2B1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107512" y="169165"/>
          <a:ext cx="2795345" cy="4430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197556</xdr:colOff>
      <xdr:row>0</xdr:row>
      <xdr:rowOff>268110</xdr:rowOff>
    </xdr:from>
    <xdr:to>
      <xdr:col>1</xdr:col>
      <xdr:colOff>2911993</xdr:colOff>
      <xdr:row>2</xdr:row>
      <xdr:rowOff>253999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5CD3040-2D2F-B847-B00C-B3A72DA560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197556" y="268110"/>
          <a:ext cx="3391770" cy="522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127000</xdr:rowOff>
    </xdr:from>
    <xdr:to>
      <xdr:col>2</xdr:col>
      <xdr:colOff>26644</xdr:colOff>
      <xdr:row>2</xdr:row>
      <xdr:rowOff>105906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F51D40D-3041-5F48-A4F5-793FCF9991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76200" y="127000"/>
          <a:ext cx="2338044" cy="359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152400</xdr:rowOff>
    </xdr:from>
    <xdr:to>
      <xdr:col>2</xdr:col>
      <xdr:colOff>29819</xdr:colOff>
      <xdr:row>2</xdr:row>
      <xdr:rowOff>131306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658EE422-A9F1-28E8-4D21-AA43FECD40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76200" y="152400"/>
          <a:ext cx="2338044" cy="3599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1244</xdr:colOff>
      <xdr:row>2</xdr:row>
      <xdr:rowOff>169406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99FD3A-AD85-6049-BBB3-C0E4859171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0500"/>
          <a:ext cx="2338044" cy="35990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139700</xdr:rowOff>
    </xdr:from>
    <xdr:to>
      <xdr:col>2</xdr:col>
      <xdr:colOff>10769</xdr:colOff>
      <xdr:row>2</xdr:row>
      <xdr:rowOff>121781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413F2F50-8CE9-06A1-D70F-251B00289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63500" y="139700"/>
          <a:ext cx="2338044" cy="3599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1244</xdr:colOff>
      <xdr:row>2</xdr:row>
      <xdr:rowOff>169406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6E70E89-A7B3-604A-AB03-65C83261AE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0500"/>
          <a:ext cx="2338044" cy="35990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</xdr:row>
      <xdr:rowOff>12700</xdr:rowOff>
    </xdr:from>
    <xdr:to>
      <xdr:col>2</xdr:col>
      <xdr:colOff>29819</xdr:colOff>
      <xdr:row>2</xdr:row>
      <xdr:rowOff>178931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3A461D1-4DE8-75AA-48EC-5DE635883E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76200" y="203200"/>
          <a:ext cx="2338044" cy="35990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127000</xdr:rowOff>
    </xdr:from>
    <xdr:to>
      <xdr:col>2</xdr:col>
      <xdr:colOff>29819</xdr:colOff>
      <xdr:row>2</xdr:row>
      <xdr:rowOff>102731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C469B69-8D9A-A294-B599-D95BD8A3F5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76200" y="127000"/>
          <a:ext cx="2338044" cy="3599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1244</xdr:colOff>
      <xdr:row>2</xdr:row>
      <xdr:rowOff>169406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5C5CD1C-D989-F14B-ACAB-928ADE52B9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0500"/>
          <a:ext cx="2338044" cy="35990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114300</xdr:rowOff>
    </xdr:from>
    <xdr:to>
      <xdr:col>2</xdr:col>
      <xdr:colOff>10769</xdr:colOff>
      <xdr:row>2</xdr:row>
      <xdr:rowOff>93206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CCEA0FE-AA6F-2412-263A-389B240D0D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63500" y="114300"/>
          <a:ext cx="2338044" cy="3599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72822</xdr:colOff>
      <xdr:row>0</xdr:row>
      <xdr:rowOff>109284</xdr:rowOff>
    </xdr:from>
    <xdr:to>
      <xdr:col>2</xdr:col>
      <xdr:colOff>18540</xdr:colOff>
      <xdr:row>2</xdr:row>
      <xdr:rowOff>88412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B654EF-A7D3-6540-9202-AFE62A9E1F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72822" y="109284"/>
          <a:ext cx="2332762" cy="3560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177800</xdr:rowOff>
    </xdr:from>
    <xdr:to>
      <xdr:col>2</xdr:col>
      <xdr:colOff>480770</xdr:colOff>
      <xdr:row>3</xdr:row>
      <xdr:rowOff>49317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3AF376F3-72DA-9240-9B28-56C59FE020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139700" y="177800"/>
          <a:ext cx="2792170" cy="4430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faella Di Nardo" id="{B83015B9-0062-463E-AFE7-671D8C4BFBBA}" userId="Raffaella Di Nardo" providerId="None"/>
  <person displayName="Raffaella  Di Nardo" id="{23410FC4-4F2C-4D6A-AAC0-D3968415A3F7}" userId="S::raffaella.dinardo@ecs-nodes.eu::65f95262-be24-4897-89c1-91665f7d4e2f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8" dT="2023-03-15T08:33:53.15" personId="{B83015B9-0062-463E-AFE7-671D8C4BFBBA}" id="{CC039562-AEC2-4B87-9ADF-F52A1C8BB043}">
    <text>Completare le celle ripartendo i costi di auditing in modo proporzionale rispetto a RI e SS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P6" dT="2023-02-22T08:42:40.34" personId="{23410FC4-4F2C-4D6A-AAC0-D3968415A3F7}" id="{2805282E-A6AB-4044-98FB-C56F3FEE961C}">
    <text>da inserire in base alle dimensioni etc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392C-4AA4-4483-9766-4BBE03FA7592}">
  <sheetPr codeName="Foglio1"/>
  <dimension ref="A4:H15"/>
  <sheetViews>
    <sheetView showGridLines="0" workbookViewId="0">
      <selection activeCell="F33" sqref="F33"/>
    </sheetView>
  </sheetViews>
  <sheetFormatPr defaultColWidth="8.6640625" defaultRowHeight="15" customHeight="1" x14ac:dyDescent="0.3"/>
  <cols>
    <col min="1" max="1" width="13.44140625" style="76" customWidth="1"/>
    <col min="2" max="2" width="8.6640625" style="76"/>
    <col min="3" max="3" width="13.6640625" style="76" customWidth="1"/>
    <col min="4" max="4" width="22.21875" style="76" customWidth="1"/>
    <col min="5" max="5" width="11.44140625" style="76" customWidth="1"/>
    <col min="6" max="6" width="12.77734375" style="76" customWidth="1"/>
    <col min="7" max="16384" width="8.6640625" style="76"/>
  </cols>
  <sheetData>
    <row r="4" spans="1:8" thickBot="1" x14ac:dyDescent="0.35"/>
    <row r="5" spans="1:8" ht="15" customHeight="1" thickBot="1" x14ac:dyDescent="0.35">
      <c r="A5" s="334" t="s">
        <v>116</v>
      </c>
      <c r="B5" s="334"/>
      <c r="C5" s="334"/>
      <c r="D5" s="334"/>
      <c r="E5" s="334"/>
      <c r="F5" s="334"/>
      <c r="G5" s="334"/>
      <c r="H5" s="334"/>
    </row>
    <row r="6" spans="1:8" s="78" customFormat="1" thickBot="1" x14ac:dyDescent="0.35">
      <c r="A6" s="331" t="s">
        <v>0</v>
      </c>
      <c r="B6" s="332"/>
      <c r="C6" s="332"/>
      <c r="D6" s="333" t="s">
        <v>1</v>
      </c>
      <c r="E6" s="333"/>
      <c r="F6" s="333"/>
      <c r="G6" s="333"/>
      <c r="H6" s="333"/>
    </row>
    <row r="7" spans="1:8" s="78" customFormat="1" thickBot="1" x14ac:dyDescent="0.35">
      <c r="A7" s="331" t="s">
        <v>2</v>
      </c>
      <c r="B7" s="332"/>
      <c r="C7" s="332"/>
      <c r="D7" s="333" t="s">
        <v>3</v>
      </c>
      <c r="E7" s="333"/>
      <c r="F7" s="333"/>
      <c r="G7" s="333"/>
      <c r="H7" s="333"/>
    </row>
    <row r="8" spans="1:8" s="78" customFormat="1" thickBot="1" x14ac:dyDescent="0.35">
      <c r="A8" s="331" t="s">
        <v>4</v>
      </c>
      <c r="B8" s="332"/>
      <c r="C8" s="332"/>
      <c r="D8" s="333" t="s">
        <v>5</v>
      </c>
      <c r="E8" s="333"/>
      <c r="F8" s="333"/>
      <c r="G8" s="333"/>
      <c r="H8" s="333"/>
    </row>
    <row r="10" spans="1:8" thickBot="1" x14ac:dyDescent="0.35"/>
    <row r="11" spans="1:8" ht="14.55" customHeight="1" x14ac:dyDescent="0.3">
      <c r="A11" s="337" t="s">
        <v>6</v>
      </c>
      <c r="B11" s="338"/>
      <c r="C11" s="338"/>
      <c r="D11" s="338"/>
      <c r="E11" s="338"/>
      <c r="F11" s="339"/>
    </row>
    <row r="12" spans="1:8" ht="28.95" customHeight="1" x14ac:dyDescent="0.3">
      <c r="A12" s="185" t="s">
        <v>7</v>
      </c>
      <c r="B12" s="186" t="s">
        <v>8</v>
      </c>
      <c r="C12" s="186" t="s">
        <v>9</v>
      </c>
      <c r="D12" s="187" t="s">
        <v>10</v>
      </c>
      <c r="E12" s="342" t="s">
        <v>11</v>
      </c>
      <c r="F12" s="343"/>
    </row>
    <row r="13" spans="1:8" ht="16.2" customHeight="1" x14ac:dyDescent="0.3">
      <c r="A13" s="188" t="s">
        <v>12</v>
      </c>
      <c r="B13" s="189"/>
      <c r="C13" s="189"/>
      <c r="D13" s="189" t="s">
        <v>13</v>
      </c>
      <c r="E13" s="335" t="s">
        <v>111</v>
      </c>
      <c r="F13" s="336"/>
    </row>
    <row r="14" spans="1:8" ht="16.2" customHeight="1" x14ac:dyDescent="0.3">
      <c r="A14" s="188" t="s">
        <v>14</v>
      </c>
      <c r="B14" s="189"/>
      <c r="C14" s="189"/>
      <c r="D14" s="189" t="s">
        <v>15</v>
      </c>
      <c r="E14" s="335" t="s">
        <v>112</v>
      </c>
      <c r="F14" s="336"/>
    </row>
    <row r="15" spans="1:8" ht="16.2" customHeight="1" thickBot="1" x14ac:dyDescent="0.35">
      <c r="A15" s="190" t="s">
        <v>16</v>
      </c>
      <c r="B15" s="191"/>
      <c r="C15" s="191"/>
      <c r="D15" s="191" t="s">
        <v>17</v>
      </c>
      <c r="E15" s="340" t="s">
        <v>112</v>
      </c>
      <c r="F15" s="341"/>
    </row>
  </sheetData>
  <mergeCells count="12">
    <mergeCell ref="E13:F13"/>
    <mergeCell ref="A11:F11"/>
    <mergeCell ref="E14:F14"/>
    <mergeCell ref="E15:F15"/>
    <mergeCell ref="E12:F12"/>
    <mergeCell ref="A8:C8"/>
    <mergeCell ref="D8:H8"/>
    <mergeCell ref="A5:H5"/>
    <mergeCell ref="A6:C6"/>
    <mergeCell ref="D6:H6"/>
    <mergeCell ref="A7:C7"/>
    <mergeCell ref="D7:H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ADE8-1A00-4AC3-8595-437D3797374D}">
  <sheetPr codeName="Foglio6"/>
  <dimension ref="A4:T20"/>
  <sheetViews>
    <sheetView zoomScaleNormal="100" workbookViewId="0">
      <selection activeCell="O23" sqref="O23"/>
    </sheetView>
  </sheetViews>
  <sheetFormatPr defaultColWidth="8.77734375" defaultRowHeight="14.4" x14ac:dyDescent="0.3"/>
  <cols>
    <col min="1" max="1" width="6.21875" style="75" customWidth="1"/>
    <col min="2" max="2" width="26" style="75" customWidth="1"/>
    <col min="3" max="3" width="12.44140625" style="75" bestFit="1" customWidth="1"/>
    <col min="4" max="5" width="8.77734375" style="75"/>
    <col min="6" max="6" width="12.44140625" style="75" bestFit="1" customWidth="1"/>
    <col min="7" max="7" width="8.77734375" style="75"/>
    <col min="8" max="8" width="7.6640625" style="75" customWidth="1"/>
    <col min="9" max="10" width="15" style="75" customWidth="1"/>
    <col min="11" max="11" width="12.21875" style="75" customWidth="1"/>
    <col min="12" max="13" width="11.33203125" style="75" customWidth="1"/>
    <col min="14" max="14" width="11.21875" style="75" customWidth="1"/>
    <col min="15" max="15" width="15.6640625" style="75" customWidth="1"/>
    <col min="16" max="17" width="8.77734375" style="75"/>
    <col min="18" max="18" width="17.33203125" style="75" customWidth="1"/>
    <col min="19" max="19" width="11.77734375" style="75" customWidth="1"/>
    <col min="20" max="20" width="10.44140625" style="75" customWidth="1"/>
    <col min="21" max="16384" width="8.77734375" style="75"/>
  </cols>
  <sheetData>
    <row r="4" spans="1:20" ht="15" thickBot="1" x14ac:dyDescent="0.35"/>
    <row r="5" spans="1:20" ht="19.05" customHeight="1" thickBot="1" x14ac:dyDescent="0.4">
      <c r="A5" s="395" t="s">
        <v>78</v>
      </c>
      <c r="B5" s="396"/>
      <c r="C5" s="397"/>
      <c r="D5" s="388" t="s">
        <v>79</v>
      </c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</row>
    <row r="6" spans="1:20" ht="61.8" customHeight="1" x14ac:dyDescent="0.3">
      <c r="A6" s="398"/>
      <c r="B6" s="399"/>
      <c r="C6" s="400"/>
      <c r="D6" s="401" t="s">
        <v>80</v>
      </c>
      <c r="E6" s="402"/>
      <c r="F6" s="403"/>
      <c r="G6" s="390" t="s">
        <v>81</v>
      </c>
      <c r="H6" s="394"/>
      <c r="I6" s="390" t="s">
        <v>82</v>
      </c>
      <c r="J6" s="394"/>
      <c r="K6" s="390" t="s">
        <v>44</v>
      </c>
      <c r="L6" s="394"/>
      <c r="M6" s="390" t="s">
        <v>45</v>
      </c>
      <c r="N6" s="391"/>
      <c r="O6" s="392" t="s">
        <v>83</v>
      </c>
      <c r="P6" s="390" t="s">
        <v>84</v>
      </c>
      <c r="Q6" s="394"/>
      <c r="R6" s="386" t="s">
        <v>76</v>
      </c>
      <c r="S6" s="386" t="s">
        <v>120</v>
      </c>
      <c r="T6" s="386" t="s">
        <v>121</v>
      </c>
    </row>
    <row r="7" spans="1:20" ht="30" customHeight="1" x14ac:dyDescent="0.3">
      <c r="A7" s="234"/>
      <c r="B7" s="235" t="s">
        <v>7</v>
      </c>
      <c r="C7" s="236" t="s">
        <v>85</v>
      </c>
      <c r="D7" s="237" t="s">
        <v>26</v>
      </c>
      <c r="E7" s="238" t="s">
        <v>27</v>
      </c>
      <c r="F7" s="239" t="s">
        <v>86</v>
      </c>
      <c r="G7" s="237" t="s">
        <v>26</v>
      </c>
      <c r="H7" s="240" t="s">
        <v>27</v>
      </c>
      <c r="I7" s="237" t="s">
        <v>26</v>
      </c>
      <c r="J7" s="240" t="s">
        <v>27</v>
      </c>
      <c r="K7" s="237" t="s">
        <v>26</v>
      </c>
      <c r="L7" s="240" t="s">
        <v>27</v>
      </c>
      <c r="M7" s="237" t="s">
        <v>26</v>
      </c>
      <c r="N7" s="241" t="s">
        <v>27</v>
      </c>
      <c r="O7" s="393"/>
      <c r="P7" s="237" t="s">
        <v>26</v>
      </c>
      <c r="Q7" s="240" t="s">
        <v>27</v>
      </c>
      <c r="R7" s="387"/>
      <c r="S7" s="387"/>
      <c r="T7" s="387"/>
    </row>
    <row r="8" spans="1:20" ht="16.95" customHeight="1" x14ac:dyDescent="0.3">
      <c r="A8" s="242">
        <v>1</v>
      </c>
      <c r="B8" s="243" t="s">
        <v>37</v>
      </c>
      <c r="C8" s="244" t="s">
        <v>87</v>
      </c>
      <c r="D8" s="245"/>
      <c r="E8" s="246"/>
      <c r="F8" s="247">
        <f>D8+E8</f>
        <v>0</v>
      </c>
      <c r="G8" s="248">
        <f>15%*D8</f>
        <v>0</v>
      </c>
      <c r="H8" s="247">
        <f>15%*E8</f>
        <v>0</v>
      </c>
      <c r="I8" s="245">
        <v>3400</v>
      </c>
      <c r="J8" s="266"/>
      <c r="K8" s="245"/>
      <c r="L8" s="266"/>
      <c r="M8" s="245"/>
      <c r="N8" s="267"/>
      <c r="O8" s="249">
        <f t="shared" ref="O8:O13" si="0">SUM(F8:N8)</f>
        <v>3400</v>
      </c>
      <c r="P8" s="270">
        <f>IF($C8="ODR",1,IF($C8="Micro/Piccola",0.8,IF($C8="Media",0.75,IF($C8="Grande",0.65))))</f>
        <v>0.65</v>
      </c>
      <c r="Q8" s="271">
        <f>IF($C8="ODR",1,IF($C8="Micro/Piccola",0.6,IF($C8="Media",0.5,IF($C8="Grande",0.4))))</f>
        <v>0.4</v>
      </c>
      <c r="R8" s="249">
        <f t="shared" ref="R8:R13" si="1">P8*SUM(D8,G8,I8,K8,M8)+Q8*SUM(E8,H8,J8,L8,N8)</f>
        <v>2210</v>
      </c>
      <c r="S8" s="249">
        <f t="shared" ref="S8:T13" si="2">P8*SUM(D8,G8,I8,K8,M8)</f>
        <v>2210</v>
      </c>
      <c r="T8" s="249">
        <f t="shared" si="2"/>
        <v>0</v>
      </c>
    </row>
    <row r="9" spans="1:20" ht="16.95" customHeight="1" x14ac:dyDescent="0.3">
      <c r="A9" s="242">
        <v>2</v>
      </c>
      <c r="B9" s="243" t="s">
        <v>23</v>
      </c>
      <c r="C9" s="244" t="s">
        <v>114</v>
      </c>
      <c r="D9" s="245"/>
      <c r="E9" s="246"/>
      <c r="F9" s="247">
        <f>D9+E9</f>
        <v>0</v>
      </c>
      <c r="G9" s="248">
        <f t="shared" ref="G9:H13" si="3">15%*D9</f>
        <v>0</v>
      </c>
      <c r="H9" s="247">
        <f>15%*E9</f>
        <v>0</v>
      </c>
      <c r="I9" s="245">
        <v>8000</v>
      </c>
      <c r="J9" s="266"/>
      <c r="K9" s="245"/>
      <c r="L9" s="266"/>
      <c r="M9" s="245"/>
      <c r="N9" s="267"/>
      <c r="O9" s="249">
        <f t="shared" si="0"/>
        <v>8000</v>
      </c>
      <c r="P9" s="270">
        <f t="shared" ref="P9:P13" si="4">IF($C9="ODR",1,IF($C9="Micro/Piccola",0.8,IF($C9="Media",0.75,IF($C9="Grande",0.65))))</f>
        <v>0.8</v>
      </c>
      <c r="Q9" s="271">
        <f t="shared" ref="Q9:Q13" si="5">IF($C9="ODR",1,IF($C9="Micro/Piccola",0.6,IF($C9="Media",0.5,IF($C9="Grande",0.4))))</f>
        <v>0.6</v>
      </c>
      <c r="R9" s="249">
        <f t="shared" si="1"/>
        <v>6400</v>
      </c>
      <c r="S9" s="249">
        <f t="shared" si="2"/>
        <v>6400</v>
      </c>
      <c r="T9" s="249">
        <f t="shared" si="2"/>
        <v>0</v>
      </c>
    </row>
    <row r="10" spans="1:20" ht="16.95" customHeight="1" x14ac:dyDescent="0.3">
      <c r="A10" s="242">
        <v>3</v>
      </c>
      <c r="B10" s="243" t="s">
        <v>38</v>
      </c>
      <c r="C10" s="244" t="s">
        <v>114</v>
      </c>
      <c r="D10" s="250"/>
      <c r="E10" s="251"/>
      <c r="F10" s="247">
        <f t="shared" ref="F10:F12" si="6">D10+E10</f>
        <v>0</v>
      </c>
      <c r="G10" s="248">
        <f t="shared" si="3"/>
        <v>0</v>
      </c>
      <c r="H10" s="247">
        <f t="shared" si="3"/>
        <v>0</v>
      </c>
      <c r="I10" s="245">
        <v>1000</v>
      </c>
      <c r="J10" s="266"/>
      <c r="K10" s="245"/>
      <c r="L10" s="266"/>
      <c r="M10" s="245"/>
      <c r="N10" s="267"/>
      <c r="O10" s="249">
        <f t="shared" si="0"/>
        <v>1000</v>
      </c>
      <c r="P10" s="270">
        <f t="shared" si="4"/>
        <v>0.8</v>
      </c>
      <c r="Q10" s="271">
        <f t="shared" si="5"/>
        <v>0.6</v>
      </c>
      <c r="R10" s="249">
        <f t="shared" si="1"/>
        <v>800</v>
      </c>
      <c r="S10" s="249">
        <f t="shared" si="2"/>
        <v>800</v>
      </c>
      <c r="T10" s="249">
        <f t="shared" si="2"/>
        <v>0</v>
      </c>
    </row>
    <row r="11" spans="1:20" ht="16.95" customHeight="1" x14ac:dyDescent="0.3">
      <c r="A11" s="242">
        <v>4</v>
      </c>
      <c r="B11" s="243" t="s">
        <v>24</v>
      </c>
      <c r="C11" s="244" t="s">
        <v>114</v>
      </c>
      <c r="D11" s="250"/>
      <c r="E11" s="251"/>
      <c r="F11" s="247">
        <f t="shared" si="6"/>
        <v>0</v>
      </c>
      <c r="G11" s="248">
        <f t="shared" si="3"/>
        <v>0</v>
      </c>
      <c r="H11" s="247">
        <f t="shared" si="3"/>
        <v>0</v>
      </c>
      <c r="I11" s="245"/>
      <c r="J11" s="266"/>
      <c r="K11" s="245"/>
      <c r="L11" s="266"/>
      <c r="M11" s="245"/>
      <c r="N11" s="267"/>
      <c r="O11" s="249">
        <f t="shared" si="0"/>
        <v>0</v>
      </c>
      <c r="P11" s="270">
        <f t="shared" si="4"/>
        <v>0.8</v>
      </c>
      <c r="Q11" s="271">
        <f t="shared" si="5"/>
        <v>0.6</v>
      </c>
      <c r="R11" s="249">
        <f t="shared" si="1"/>
        <v>0</v>
      </c>
      <c r="S11" s="249">
        <f t="shared" si="2"/>
        <v>0</v>
      </c>
      <c r="T11" s="249">
        <f t="shared" si="2"/>
        <v>0</v>
      </c>
    </row>
    <row r="12" spans="1:20" ht="16.95" customHeight="1" x14ac:dyDescent="0.3">
      <c r="A12" s="242">
        <v>5</v>
      </c>
      <c r="B12" s="243" t="s">
        <v>39</v>
      </c>
      <c r="C12" s="244" t="s">
        <v>88</v>
      </c>
      <c r="D12" s="245"/>
      <c r="E12" s="246"/>
      <c r="F12" s="247">
        <f t="shared" si="6"/>
        <v>0</v>
      </c>
      <c r="G12" s="248">
        <f t="shared" si="3"/>
        <v>0</v>
      </c>
      <c r="H12" s="247">
        <f t="shared" si="3"/>
        <v>0</v>
      </c>
      <c r="I12" s="245"/>
      <c r="J12" s="266"/>
      <c r="K12" s="245"/>
      <c r="L12" s="266"/>
      <c r="M12" s="245"/>
      <c r="N12" s="267"/>
      <c r="O12" s="249">
        <f t="shared" si="0"/>
        <v>0</v>
      </c>
      <c r="P12" s="270">
        <f t="shared" si="4"/>
        <v>0.75</v>
      </c>
      <c r="Q12" s="271">
        <f t="shared" si="5"/>
        <v>0.5</v>
      </c>
      <c r="R12" s="249">
        <f t="shared" si="1"/>
        <v>0</v>
      </c>
      <c r="S12" s="249">
        <f t="shared" si="2"/>
        <v>0</v>
      </c>
      <c r="T12" s="249">
        <f t="shared" si="2"/>
        <v>0</v>
      </c>
    </row>
    <row r="13" spans="1:20" ht="16.95" customHeight="1" thickBot="1" x14ac:dyDescent="0.35">
      <c r="A13" s="252">
        <v>6</v>
      </c>
      <c r="B13" s="253" t="s">
        <v>25</v>
      </c>
      <c r="C13" s="254" t="s">
        <v>113</v>
      </c>
      <c r="D13" s="255"/>
      <c r="E13" s="256"/>
      <c r="F13" s="257">
        <f>D13+E13</f>
        <v>0</v>
      </c>
      <c r="G13" s="258">
        <f t="shared" si="3"/>
        <v>0</v>
      </c>
      <c r="H13" s="257">
        <f t="shared" si="3"/>
        <v>0</v>
      </c>
      <c r="I13" s="255"/>
      <c r="J13" s="268"/>
      <c r="K13" s="255"/>
      <c r="L13" s="268"/>
      <c r="M13" s="255"/>
      <c r="N13" s="269"/>
      <c r="O13" s="259">
        <f t="shared" si="0"/>
        <v>0</v>
      </c>
      <c r="P13" s="272">
        <f t="shared" si="4"/>
        <v>1</v>
      </c>
      <c r="Q13" s="273">
        <f t="shared" si="5"/>
        <v>1</v>
      </c>
      <c r="R13" s="249">
        <f t="shared" si="1"/>
        <v>0</v>
      </c>
      <c r="S13" s="249">
        <f t="shared" si="2"/>
        <v>0</v>
      </c>
      <c r="T13" s="249">
        <f t="shared" si="2"/>
        <v>0</v>
      </c>
    </row>
    <row r="14" spans="1:20" ht="16.2" customHeight="1" thickBot="1" x14ac:dyDescent="0.35">
      <c r="D14" s="260"/>
      <c r="E14" s="261"/>
      <c r="F14" s="262">
        <f>SUM(F8:F13)</f>
        <v>0</v>
      </c>
      <c r="G14" s="263">
        <f>SUM(G8:G13)</f>
        <v>0</v>
      </c>
      <c r="H14" s="262">
        <f>SUM(H8:H13)</f>
        <v>0</v>
      </c>
      <c r="I14" s="263">
        <f>SUM(I8:I13)</f>
        <v>12400</v>
      </c>
      <c r="J14" s="262"/>
      <c r="K14" s="263"/>
      <c r="L14" s="262"/>
      <c r="M14" s="263"/>
      <c r="N14" s="264"/>
      <c r="O14" s="265">
        <f>SUM(O8:O13)</f>
        <v>12400</v>
      </c>
      <c r="P14" s="124"/>
      <c r="Q14" s="124"/>
      <c r="R14" s="265">
        <f>SUM(R8:R13)</f>
        <v>9410</v>
      </c>
      <c r="S14" s="265">
        <f t="shared" ref="S14:T14" si="7">SUM(S8:S13)</f>
        <v>9410</v>
      </c>
      <c r="T14" s="265">
        <f t="shared" si="7"/>
        <v>0</v>
      </c>
    </row>
    <row r="16" spans="1:20" x14ac:dyDescent="0.3">
      <c r="O16" s="183"/>
    </row>
    <row r="18" spans="3:14" x14ac:dyDescent="0.3">
      <c r="C18" s="183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</row>
    <row r="20" spans="3:14" x14ac:dyDescent="0.3">
      <c r="C20" s="183"/>
    </row>
  </sheetData>
  <mergeCells count="13">
    <mergeCell ref="A5:C6"/>
    <mergeCell ref="D6:F6"/>
    <mergeCell ref="G6:H6"/>
    <mergeCell ref="I6:J6"/>
    <mergeCell ref="K6:L6"/>
    <mergeCell ref="D18:N18"/>
    <mergeCell ref="S6:S7"/>
    <mergeCell ref="T6:T7"/>
    <mergeCell ref="D5:T5"/>
    <mergeCell ref="R6:R7"/>
    <mergeCell ref="M6:N6"/>
    <mergeCell ref="O6:O7"/>
    <mergeCell ref="P6:Q6"/>
  </mergeCells>
  <dataValidations disablePrompts="1" count="1">
    <dataValidation type="list" allowBlank="1" showInputMessage="1" showErrorMessage="1" sqref="C8:C13" xr:uid="{06DC6799-296B-453F-95F4-7326DDFFF49C}">
      <formula1>"Grande, Media, Micro/Piccola, ODR"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460-AFCD-46BF-A0BC-179B0219EECF}">
  <sheetPr codeName="Foglio7"/>
  <dimension ref="A5:S33"/>
  <sheetViews>
    <sheetView zoomScaleNormal="100" workbookViewId="0">
      <selection activeCell="AJ8" sqref="AJ8"/>
    </sheetView>
  </sheetViews>
  <sheetFormatPr defaultColWidth="2.44140625" defaultRowHeight="14.4" x14ac:dyDescent="0.3"/>
  <cols>
    <col min="1" max="1" width="2.33203125" style="79" bestFit="1" customWidth="1"/>
    <col min="2" max="2" width="16.44140625" style="79" bestFit="1" customWidth="1"/>
    <col min="3" max="3" width="10.6640625" style="79" bestFit="1" customWidth="1"/>
    <col min="4" max="4" width="13.44140625" style="79" bestFit="1" customWidth="1"/>
    <col min="5" max="19" width="4.44140625" style="79" customWidth="1"/>
    <col min="20" max="16384" width="2.44140625" style="79"/>
  </cols>
  <sheetData>
    <row r="5" spans="1:19" x14ac:dyDescent="0.3">
      <c r="A5" s="404" t="s">
        <v>117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</row>
    <row r="6" spans="1:19" ht="28.2" thickBot="1" x14ac:dyDescent="0.35">
      <c r="A6" s="80" t="s">
        <v>89</v>
      </c>
      <c r="B6" s="80" t="s">
        <v>90</v>
      </c>
      <c r="C6" s="81" t="s">
        <v>91</v>
      </c>
      <c r="D6" s="125" t="s">
        <v>22</v>
      </c>
      <c r="E6" s="169" t="s">
        <v>92</v>
      </c>
      <c r="F6" s="169" t="s">
        <v>93</v>
      </c>
      <c r="G6" s="169" t="s">
        <v>94</v>
      </c>
      <c r="H6" s="169" t="s">
        <v>95</v>
      </c>
      <c r="I6" s="169" t="s">
        <v>96</v>
      </c>
      <c r="J6" s="170" t="s">
        <v>97</v>
      </c>
      <c r="K6" s="171" t="s">
        <v>98</v>
      </c>
      <c r="L6" s="169" t="s">
        <v>99</v>
      </c>
      <c r="M6" s="169" t="s">
        <v>100</v>
      </c>
      <c r="N6" s="169" t="s">
        <v>101</v>
      </c>
      <c r="O6" s="169" t="s">
        <v>102</v>
      </c>
      <c r="P6" s="170" t="s">
        <v>103</v>
      </c>
      <c r="Q6" s="169" t="s">
        <v>127</v>
      </c>
      <c r="R6" s="169" t="s">
        <v>128</v>
      </c>
      <c r="S6" s="170" t="s">
        <v>128</v>
      </c>
    </row>
    <row r="7" spans="1:19" x14ac:dyDescent="0.3">
      <c r="A7" s="82">
        <v>1</v>
      </c>
      <c r="B7" s="83" t="s">
        <v>104</v>
      </c>
      <c r="C7" s="84"/>
      <c r="D7" s="85"/>
      <c r="E7" s="88"/>
      <c r="F7" s="86"/>
      <c r="G7" s="87"/>
      <c r="H7" s="87"/>
      <c r="I7" s="87"/>
      <c r="J7" s="147"/>
      <c r="K7" s="138"/>
      <c r="L7" s="126"/>
      <c r="M7" s="126"/>
      <c r="N7" s="126"/>
      <c r="O7" s="126"/>
      <c r="P7" s="156"/>
      <c r="Q7" s="126"/>
      <c r="R7" s="126"/>
      <c r="S7" s="156"/>
    </row>
    <row r="8" spans="1:19" x14ac:dyDescent="0.3">
      <c r="A8" s="89"/>
      <c r="B8" s="90" t="s">
        <v>105</v>
      </c>
      <c r="C8" s="91"/>
      <c r="D8" s="92"/>
      <c r="E8" s="95"/>
      <c r="F8" s="93"/>
      <c r="G8" s="94"/>
      <c r="H8" s="94"/>
      <c r="I8" s="94"/>
      <c r="J8" s="148"/>
      <c r="K8" s="139"/>
      <c r="L8" s="127"/>
      <c r="M8" s="127"/>
      <c r="N8" s="127"/>
      <c r="O8" s="127"/>
      <c r="P8" s="157"/>
      <c r="Q8" s="127"/>
      <c r="R8" s="127"/>
      <c r="S8" s="157"/>
    </row>
    <row r="9" spans="1:19" x14ac:dyDescent="0.3">
      <c r="A9" s="89"/>
      <c r="B9" s="90"/>
      <c r="C9" s="91"/>
      <c r="D9" s="92"/>
      <c r="E9" s="95"/>
      <c r="F9" s="93"/>
      <c r="G9" s="94"/>
      <c r="H9" s="94"/>
      <c r="I9" s="94"/>
      <c r="J9" s="148"/>
      <c r="K9" s="139"/>
      <c r="L9" s="127"/>
      <c r="M9" s="127"/>
      <c r="N9" s="127"/>
      <c r="O9" s="127"/>
      <c r="P9" s="157"/>
      <c r="Q9" s="127"/>
      <c r="R9" s="127"/>
      <c r="S9" s="157"/>
    </row>
    <row r="10" spans="1:19" x14ac:dyDescent="0.3">
      <c r="A10" s="89"/>
      <c r="B10" s="90"/>
      <c r="C10" s="91"/>
      <c r="D10" s="92"/>
      <c r="E10" s="95"/>
      <c r="F10" s="93"/>
      <c r="G10" s="94"/>
      <c r="H10" s="94"/>
      <c r="I10" s="94"/>
      <c r="J10" s="148"/>
      <c r="K10" s="139"/>
      <c r="L10" s="127"/>
      <c r="M10" s="127"/>
      <c r="N10" s="127"/>
      <c r="O10" s="127"/>
      <c r="P10" s="157"/>
      <c r="Q10" s="127"/>
      <c r="R10" s="127"/>
      <c r="S10" s="157"/>
    </row>
    <row r="11" spans="1:19" x14ac:dyDescent="0.3">
      <c r="A11" s="96">
        <v>2</v>
      </c>
      <c r="B11" s="96" t="s">
        <v>106</v>
      </c>
      <c r="C11" s="97"/>
      <c r="D11" s="98"/>
      <c r="E11" s="101"/>
      <c r="F11" s="99"/>
      <c r="G11" s="100"/>
      <c r="H11" s="100"/>
      <c r="I11" s="100"/>
      <c r="J11" s="149"/>
      <c r="K11" s="140"/>
      <c r="L11" s="128"/>
      <c r="M11" s="128"/>
      <c r="N11" s="128"/>
      <c r="O11" s="128"/>
      <c r="P11" s="158"/>
      <c r="Q11" s="128"/>
      <c r="R11" s="128"/>
      <c r="S11" s="158"/>
    </row>
    <row r="12" spans="1:19" x14ac:dyDescent="0.3">
      <c r="A12" s="89"/>
      <c r="B12" s="90" t="s">
        <v>107</v>
      </c>
      <c r="C12" s="102"/>
      <c r="D12" s="103"/>
      <c r="E12" s="106"/>
      <c r="F12" s="104"/>
      <c r="G12" s="105"/>
      <c r="H12" s="105"/>
      <c r="I12" s="105"/>
      <c r="J12" s="150"/>
      <c r="K12" s="141"/>
      <c r="L12" s="129"/>
      <c r="M12" s="129"/>
      <c r="N12" s="129"/>
      <c r="O12" s="130"/>
      <c r="P12" s="159"/>
      <c r="Q12" s="129"/>
      <c r="R12" s="130"/>
      <c r="S12" s="159"/>
    </row>
    <row r="13" spans="1:19" x14ac:dyDescent="0.3">
      <c r="A13" s="89"/>
      <c r="B13" s="90"/>
      <c r="C13" s="102"/>
      <c r="D13" s="103"/>
      <c r="E13" s="106"/>
      <c r="F13" s="104"/>
      <c r="G13" s="105"/>
      <c r="H13" s="105"/>
      <c r="I13" s="105"/>
      <c r="J13" s="150"/>
      <c r="K13" s="141"/>
      <c r="L13" s="129"/>
      <c r="M13" s="129"/>
      <c r="N13" s="129"/>
      <c r="O13" s="130"/>
      <c r="P13" s="159"/>
      <c r="Q13" s="129"/>
      <c r="R13" s="130"/>
      <c r="S13" s="159"/>
    </row>
    <row r="14" spans="1:19" x14ac:dyDescent="0.3">
      <c r="A14" s="89"/>
      <c r="B14" s="90"/>
      <c r="C14" s="102"/>
      <c r="D14" s="103"/>
      <c r="E14" s="109"/>
      <c r="F14" s="107"/>
      <c r="G14" s="108"/>
      <c r="H14" s="108"/>
      <c r="I14" s="108"/>
      <c r="J14" s="151"/>
      <c r="K14" s="141"/>
      <c r="L14" s="129"/>
      <c r="M14" s="129"/>
      <c r="N14" s="129"/>
      <c r="O14" s="129"/>
      <c r="P14" s="160"/>
      <c r="Q14" s="129"/>
      <c r="R14" s="129"/>
      <c r="S14" s="160"/>
    </row>
    <row r="15" spans="1:19" x14ac:dyDescent="0.3">
      <c r="A15" s="89"/>
      <c r="B15" s="90"/>
      <c r="C15" s="102"/>
      <c r="D15" s="103"/>
      <c r="E15" s="109"/>
      <c r="F15" s="107"/>
      <c r="G15" s="108"/>
      <c r="H15" s="108"/>
      <c r="I15" s="108"/>
      <c r="J15" s="151"/>
      <c r="K15" s="141"/>
      <c r="L15" s="129"/>
      <c r="M15" s="129"/>
      <c r="N15" s="129"/>
      <c r="O15" s="129"/>
      <c r="P15" s="160"/>
      <c r="Q15" s="129"/>
      <c r="R15" s="129"/>
      <c r="S15" s="160"/>
    </row>
    <row r="16" spans="1:19" x14ac:dyDescent="0.3">
      <c r="A16" s="89"/>
      <c r="B16" s="90"/>
      <c r="C16" s="102"/>
      <c r="D16" s="103"/>
      <c r="E16" s="109"/>
      <c r="F16" s="107"/>
      <c r="G16" s="108"/>
      <c r="H16" s="108"/>
      <c r="I16" s="108"/>
      <c r="J16" s="151"/>
      <c r="K16" s="142"/>
      <c r="L16" s="130"/>
      <c r="M16" s="130"/>
      <c r="N16" s="130"/>
      <c r="O16" s="130"/>
      <c r="P16" s="159"/>
      <c r="Q16" s="130"/>
      <c r="R16" s="130"/>
      <c r="S16" s="159"/>
    </row>
    <row r="17" spans="1:19" x14ac:dyDescent="0.3">
      <c r="A17" s="110">
        <v>3</v>
      </c>
      <c r="B17" s="110" t="s">
        <v>108</v>
      </c>
      <c r="C17" s="111"/>
      <c r="D17" s="112"/>
      <c r="E17" s="109"/>
      <c r="F17" s="107"/>
      <c r="G17" s="108"/>
      <c r="H17" s="113"/>
      <c r="I17" s="113"/>
      <c r="J17" s="152"/>
      <c r="K17" s="143"/>
      <c r="L17" s="131"/>
      <c r="M17" s="131"/>
      <c r="N17" s="131"/>
      <c r="O17" s="131"/>
      <c r="P17" s="161"/>
      <c r="Q17" s="131"/>
      <c r="R17" s="131"/>
      <c r="S17" s="161"/>
    </row>
    <row r="18" spans="1:19" x14ac:dyDescent="0.3">
      <c r="A18" s="89"/>
      <c r="B18" s="90" t="s">
        <v>28</v>
      </c>
      <c r="C18" s="102"/>
      <c r="D18" s="103"/>
      <c r="E18" s="109"/>
      <c r="F18" s="107"/>
      <c r="G18" s="108"/>
      <c r="H18" s="114"/>
      <c r="I18" s="114"/>
      <c r="J18" s="153"/>
      <c r="K18" s="144"/>
      <c r="L18" s="132"/>
      <c r="M18" s="132"/>
      <c r="N18" s="132"/>
      <c r="O18" s="132"/>
      <c r="P18" s="162"/>
      <c r="Q18" s="132"/>
      <c r="R18" s="132"/>
      <c r="S18" s="162"/>
    </row>
    <row r="19" spans="1:19" x14ac:dyDescent="0.3">
      <c r="A19" s="89"/>
      <c r="B19" s="90"/>
      <c r="C19" s="102"/>
      <c r="D19" s="103"/>
      <c r="E19" s="109"/>
      <c r="F19" s="107"/>
      <c r="G19" s="108"/>
      <c r="H19" s="114"/>
      <c r="I19" s="114"/>
      <c r="J19" s="153"/>
      <c r="K19" s="144"/>
      <c r="L19" s="132"/>
      <c r="M19" s="132"/>
      <c r="N19" s="132"/>
      <c r="O19" s="132"/>
      <c r="P19" s="162"/>
      <c r="Q19" s="132"/>
      <c r="R19" s="132"/>
      <c r="S19" s="162"/>
    </row>
    <row r="20" spans="1:19" x14ac:dyDescent="0.3">
      <c r="A20" s="89"/>
      <c r="B20" s="90"/>
      <c r="C20" s="102"/>
      <c r="D20" s="103"/>
      <c r="E20" s="109"/>
      <c r="F20" s="107"/>
      <c r="G20" s="108"/>
      <c r="H20" s="114"/>
      <c r="I20" s="114"/>
      <c r="J20" s="153"/>
      <c r="K20" s="144"/>
      <c r="L20" s="132"/>
      <c r="M20" s="132"/>
      <c r="N20" s="132"/>
      <c r="O20" s="132"/>
      <c r="P20" s="162"/>
      <c r="Q20" s="132"/>
      <c r="R20" s="132"/>
      <c r="S20" s="162"/>
    </row>
    <row r="21" spans="1:19" x14ac:dyDescent="0.3">
      <c r="A21" s="89"/>
      <c r="B21" s="90"/>
      <c r="C21" s="102"/>
      <c r="D21" s="103"/>
      <c r="E21" s="109"/>
      <c r="F21" s="107"/>
      <c r="G21" s="108"/>
      <c r="H21" s="114"/>
      <c r="I21" s="114"/>
      <c r="J21" s="153"/>
      <c r="K21" s="144"/>
      <c r="L21" s="132"/>
      <c r="M21" s="132"/>
      <c r="N21" s="132"/>
      <c r="O21" s="132"/>
      <c r="P21" s="162"/>
      <c r="Q21" s="132"/>
      <c r="R21" s="132"/>
      <c r="S21" s="162"/>
    </row>
    <row r="22" spans="1:19" x14ac:dyDescent="0.3">
      <c r="A22" s="89"/>
      <c r="B22" s="76"/>
      <c r="C22" s="102"/>
      <c r="D22" s="103"/>
      <c r="E22" s="109"/>
      <c r="F22" s="107"/>
      <c r="G22" s="108"/>
      <c r="H22" s="114"/>
      <c r="I22" s="114"/>
      <c r="J22" s="153"/>
      <c r="K22" s="144"/>
      <c r="L22" s="132"/>
      <c r="M22" s="132"/>
      <c r="N22" s="132"/>
      <c r="O22" s="132"/>
      <c r="P22" s="162"/>
      <c r="Q22" s="132"/>
      <c r="R22" s="132"/>
      <c r="S22" s="162"/>
    </row>
    <row r="23" spans="1:19" x14ac:dyDescent="0.3">
      <c r="A23" s="115">
        <v>4</v>
      </c>
      <c r="B23" s="115" t="s">
        <v>109</v>
      </c>
      <c r="C23" s="116"/>
      <c r="D23" s="117"/>
      <c r="E23" s="109"/>
      <c r="F23" s="107"/>
      <c r="G23" s="108"/>
      <c r="H23" s="108"/>
      <c r="I23" s="108"/>
      <c r="J23" s="154"/>
      <c r="K23" s="145"/>
      <c r="L23" s="133"/>
      <c r="M23" s="133"/>
      <c r="N23" s="133"/>
      <c r="O23" s="133"/>
      <c r="P23" s="163"/>
      <c r="Q23" s="133"/>
      <c r="R23" s="133"/>
      <c r="S23" s="163"/>
    </row>
    <row r="24" spans="1:19" x14ac:dyDescent="0.3">
      <c r="A24" s="89"/>
      <c r="B24" s="118" t="s">
        <v>29</v>
      </c>
      <c r="C24" s="102"/>
      <c r="D24" s="103"/>
      <c r="E24" s="109"/>
      <c r="F24" s="107"/>
      <c r="G24" s="108"/>
      <c r="H24" s="108"/>
      <c r="I24" s="108"/>
      <c r="J24" s="155"/>
      <c r="K24" s="146"/>
      <c r="L24" s="134"/>
      <c r="M24" s="134"/>
      <c r="N24" s="134"/>
      <c r="O24" s="134"/>
      <c r="P24" s="164"/>
      <c r="Q24" s="134"/>
      <c r="R24" s="134"/>
      <c r="S24" s="164"/>
    </row>
    <row r="25" spans="1:19" x14ac:dyDescent="0.3">
      <c r="A25" s="89"/>
      <c r="B25" s="118"/>
      <c r="C25" s="102"/>
      <c r="D25" s="103"/>
      <c r="E25" s="109"/>
      <c r="F25" s="107"/>
      <c r="G25" s="108"/>
      <c r="H25" s="108"/>
      <c r="I25" s="108"/>
      <c r="J25" s="155"/>
      <c r="K25" s="146"/>
      <c r="L25" s="134"/>
      <c r="M25" s="134"/>
      <c r="N25" s="134"/>
      <c r="O25" s="134"/>
      <c r="P25" s="164"/>
      <c r="Q25" s="134"/>
      <c r="R25" s="134"/>
      <c r="S25" s="164"/>
    </row>
    <row r="26" spans="1:19" x14ac:dyDescent="0.3">
      <c r="A26" s="89"/>
      <c r="B26" s="90"/>
      <c r="C26" s="91"/>
      <c r="D26" s="92"/>
      <c r="E26" s="109"/>
      <c r="F26" s="107"/>
      <c r="G26" s="108"/>
      <c r="H26" s="108"/>
      <c r="I26" s="108"/>
      <c r="J26" s="151"/>
      <c r="K26" s="142"/>
      <c r="L26" s="134"/>
      <c r="M26" s="134"/>
      <c r="N26" s="134"/>
      <c r="O26" s="134"/>
      <c r="P26" s="164"/>
      <c r="Q26" s="134"/>
      <c r="R26" s="134"/>
      <c r="S26" s="164"/>
    </row>
    <row r="27" spans="1:19" x14ac:dyDescent="0.3">
      <c r="A27" s="89"/>
      <c r="B27" s="90"/>
      <c r="C27" s="102"/>
      <c r="D27" s="103"/>
      <c r="E27" s="109"/>
      <c r="F27" s="107"/>
      <c r="G27" s="108"/>
      <c r="H27" s="108"/>
      <c r="I27" s="108"/>
      <c r="J27" s="151"/>
      <c r="K27" s="142"/>
      <c r="L27" s="134"/>
      <c r="M27" s="134"/>
      <c r="N27" s="134"/>
      <c r="O27" s="134"/>
      <c r="P27" s="164"/>
      <c r="Q27" s="134"/>
      <c r="R27" s="134"/>
      <c r="S27" s="164"/>
    </row>
    <row r="28" spans="1:19" x14ac:dyDescent="0.3">
      <c r="A28" s="89"/>
      <c r="B28" s="90"/>
      <c r="C28" s="102"/>
      <c r="D28" s="103"/>
      <c r="E28" s="109"/>
      <c r="F28" s="107"/>
      <c r="G28" s="108"/>
      <c r="H28" s="108"/>
      <c r="I28" s="108"/>
      <c r="J28" s="151"/>
      <c r="K28" s="142"/>
      <c r="L28" s="134"/>
      <c r="M28" s="134"/>
      <c r="N28" s="134"/>
      <c r="O28" s="134"/>
      <c r="P28" s="165"/>
      <c r="Q28" s="134"/>
      <c r="R28" s="134"/>
      <c r="S28" s="165"/>
    </row>
    <row r="29" spans="1:19" x14ac:dyDescent="0.3">
      <c r="A29" s="119">
        <v>5</v>
      </c>
      <c r="B29" s="119" t="s">
        <v>110</v>
      </c>
      <c r="C29" s="120"/>
      <c r="D29" s="121"/>
      <c r="E29" s="109"/>
      <c r="F29" s="107"/>
      <c r="G29" s="108"/>
      <c r="H29" s="108"/>
      <c r="I29" s="108"/>
      <c r="J29" s="151"/>
      <c r="K29" s="142"/>
      <c r="L29" s="135"/>
      <c r="M29" s="135"/>
      <c r="N29" s="135"/>
      <c r="O29" s="135"/>
      <c r="P29" s="166"/>
      <c r="Q29" s="135"/>
      <c r="R29" s="135"/>
      <c r="S29" s="166"/>
    </row>
    <row r="30" spans="1:19" x14ac:dyDescent="0.3">
      <c r="A30" s="89"/>
      <c r="B30" s="90" t="s">
        <v>30</v>
      </c>
      <c r="C30" s="102"/>
      <c r="D30" s="103"/>
      <c r="E30" s="109"/>
      <c r="F30" s="107"/>
      <c r="G30" s="108"/>
      <c r="H30" s="108"/>
      <c r="I30" s="108"/>
      <c r="J30" s="151"/>
      <c r="K30" s="142"/>
      <c r="L30" s="136"/>
      <c r="M30" s="136"/>
      <c r="N30" s="136"/>
      <c r="O30" s="136"/>
      <c r="P30" s="167"/>
      <c r="Q30" s="136"/>
      <c r="R30" s="136"/>
      <c r="S30" s="167"/>
    </row>
    <row r="31" spans="1:19" x14ac:dyDescent="0.3">
      <c r="A31" s="89"/>
      <c r="B31" s="90"/>
      <c r="C31" s="102"/>
      <c r="D31" s="103"/>
      <c r="E31" s="109"/>
      <c r="F31" s="107"/>
      <c r="G31" s="108"/>
      <c r="H31" s="108"/>
      <c r="I31" s="108"/>
      <c r="J31" s="151"/>
      <c r="K31" s="142"/>
      <c r="L31" s="136"/>
      <c r="M31" s="136"/>
      <c r="N31" s="136"/>
      <c r="O31" s="136"/>
      <c r="P31" s="167"/>
      <c r="Q31" s="136"/>
      <c r="R31" s="136"/>
      <c r="S31" s="167"/>
    </row>
    <row r="32" spans="1:19" x14ac:dyDescent="0.3">
      <c r="A32" s="89"/>
      <c r="B32" s="90"/>
      <c r="C32" s="102"/>
      <c r="D32" s="103"/>
      <c r="E32" s="109"/>
      <c r="F32" s="107"/>
      <c r="G32" s="108"/>
      <c r="H32" s="108"/>
      <c r="I32" s="108"/>
      <c r="J32" s="151"/>
      <c r="K32" s="142"/>
      <c r="L32" s="130"/>
      <c r="M32" s="137"/>
      <c r="N32" s="137"/>
      <c r="O32" s="137"/>
      <c r="P32" s="168"/>
      <c r="Q32" s="137"/>
      <c r="R32" s="137"/>
      <c r="S32" s="168"/>
    </row>
    <row r="33" spans="1:19" x14ac:dyDescent="0.3">
      <c r="A33" s="89"/>
      <c r="B33" s="90"/>
      <c r="C33" s="122"/>
      <c r="D33" s="103"/>
      <c r="E33" s="109"/>
      <c r="F33" s="107"/>
      <c r="G33" s="108"/>
      <c r="H33" s="108"/>
      <c r="I33" s="108"/>
      <c r="J33" s="151"/>
      <c r="K33" s="142"/>
      <c r="L33" s="136"/>
      <c r="M33" s="136"/>
      <c r="N33" s="136"/>
      <c r="O33" s="136"/>
      <c r="P33" s="167"/>
      <c r="Q33" s="136"/>
      <c r="R33" s="136"/>
      <c r="S33" s="167"/>
    </row>
  </sheetData>
  <mergeCells count="1">
    <mergeCell ref="A5:S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89A5-012D-4D3E-AA72-7D18CD8044B3}">
  <sheetPr codeName="Foglio2"/>
  <dimension ref="A4:B9"/>
  <sheetViews>
    <sheetView showGridLines="0" zoomScale="90" zoomScaleNormal="90" workbookViewId="0">
      <selection activeCell="B6" sqref="B6"/>
    </sheetView>
  </sheetViews>
  <sheetFormatPr defaultColWidth="8.77734375" defaultRowHeight="21" customHeight="1" x14ac:dyDescent="0.3"/>
  <cols>
    <col min="1" max="1" width="8.77734375" style="74"/>
    <col min="2" max="2" width="151" customWidth="1"/>
  </cols>
  <sheetData>
    <row r="4" spans="1:2" ht="21" customHeight="1" x14ac:dyDescent="0.3">
      <c r="B4" s="184"/>
    </row>
    <row r="5" spans="1:2" ht="21" customHeight="1" x14ac:dyDescent="0.3">
      <c r="A5" s="192" t="s">
        <v>18</v>
      </c>
      <c r="B5" s="192" t="s">
        <v>19</v>
      </c>
    </row>
    <row r="6" spans="1:2" ht="244.8" x14ac:dyDescent="0.3">
      <c r="A6" s="193" t="s">
        <v>122</v>
      </c>
      <c r="B6" s="330" t="s">
        <v>129</v>
      </c>
    </row>
    <row r="7" spans="1:2" ht="14.4" x14ac:dyDescent="0.3">
      <c r="A7" s="193" t="s">
        <v>20</v>
      </c>
      <c r="B7" s="328" t="s">
        <v>123</v>
      </c>
    </row>
    <row r="8" spans="1:2" ht="14.4" x14ac:dyDescent="0.3">
      <c r="A8" s="193" t="s">
        <v>21</v>
      </c>
      <c r="B8" s="328" t="s">
        <v>124</v>
      </c>
    </row>
    <row r="9" spans="1:2" ht="14.4" x14ac:dyDescent="0.3">
      <c r="A9" s="193" t="s">
        <v>125</v>
      </c>
      <c r="B9" s="329" t="s">
        <v>126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75C1-0191-4E8C-BB45-C92C5F1B3119}">
  <sheetPr codeName="Foglio4"/>
  <dimension ref="A1:U61"/>
  <sheetViews>
    <sheetView workbookViewId="0">
      <selection activeCell="K7" sqref="K7"/>
    </sheetView>
  </sheetViews>
  <sheetFormatPr defaultColWidth="14.33203125" defaultRowHeight="14.4" x14ac:dyDescent="0.3"/>
  <cols>
    <col min="1" max="3" width="14.33203125" style="1"/>
    <col min="4" max="4" width="10.6640625" style="1" customWidth="1"/>
    <col min="5" max="5" width="12.44140625" style="1" customWidth="1"/>
    <col min="6" max="19" width="14.33203125" style="1"/>
    <col min="20" max="20" width="40.77734375" style="1" customWidth="1"/>
    <col min="21" max="16384" width="14.33203125" style="1"/>
  </cols>
  <sheetData>
    <row r="1" spans="1:21" s="6" customFormat="1" ht="41.55" customHeight="1" thickTop="1" thickBot="1" x14ac:dyDescent="0.35">
      <c r="A1" s="356" t="s">
        <v>40</v>
      </c>
      <c r="B1" s="356"/>
      <c r="C1" s="356"/>
      <c r="D1" s="356"/>
      <c r="E1" s="357"/>
      <c r="F1" s="347" t="s">
        <v>41</v>
      </c>
      <c r="G1" s="347"/>
      <c r="H1" s="347"/>
      <c r="I1" s="347" t="s">
        <v>42</v>
      </c>
      <c r="J1" s="347"/>
      <c r="K1" s="348" t="s">
        <v>43</v>
      </c>
      <c r="L1" s="348"/>
      <c r="M1" s="348" t="s">
        <v>44</v>
      </c>
      <c r="N1" s="348"/>
      <c r="O1" s="348" t="s">
        <v>45</v>
      </c>
      <c r="P1" s="348"/>
      <c r="Q1" s="351" t="s">
        <v>46</v>
      </c>
      <c r="R1" s="352"/>
      <c r="S1" s="353"/>
      <c r="T1" s="354" t="s">
        <v>47</v>
      </c>
      <c r="U1" s="354" t="s">
        <v>48</v>
      </c>
    </row>
    <row r="2" spans="1:21" s="3" customFormat="1" ht="29.55" customHeight="1" thickTop="1" thickBot="1" x14ac:dyDescent="0.35">
      <c r="A2" s="9"/>
      <c r="B2" s="9"/>
      <c r="C2" s="9"/>
      <c r="D2" s="31" t="s">
        <v>49</v>
      </c>
      <c r="E2" s="31" t="s">
        <v>50</v>
      </c>
      <c r="F2" s="32" t="s">
        <v>51</v>
      </c>
      <c r="G2" s="32" t="s">
        <v>52</v>
      </c>
      <c r="H2" s="33" t="s">
        <v>53</v>
      </c>
      <c r="I2" s="32" t="s">
        <v>51</v>
      </c>
      <c r="J2" s="32" t="s">
        <v>52</v>
      </c>
      <c r="K2" s="32" t="s">
        <v>54</v>
      </c>
      <c r="L2" s="32" t="s">
        <v>55</v>
      </c>
      <c r="M2" s="32" t="s">
        <v>54</v>
      </c>
      <c r="N2" s="32" t="s">
        <v>55</v>
      </c>
      <c r="O2" s="32" t="s">
        <v>54</v>
      </c>
      <c r="P2" s="32" t="s">
        <v>55</v>
      </c>
      <c r="Q2" s="32" t="s">
        <v>54</v>
      </c>
      <c r="R2" s="32" t="s">
        <v>55</v>
      </c>
      <c r="S2" s="32" t="s">
        <v>53</v>
      </c>
      <c r="T2" s="355"/>
      <c r="U2" s="355"/>
    </row>
    <row r="3" spans="1:21" s="30" customFormat="1" ht="15" customHeight="1" thickBot="1" x14ac:dyDescent="0.35">
      <c r="A3" s="29"/>
      <c r="B3" s="349" t="s">
        <v>56</v>
      </c>
      <c r="C3" s="350"/>
      <c r="D3" s="51">
        <f>SUM(D4,D8,D12,D16,D20,D24,D28)</f>
        <v>55</v>
      </c>
      <c r="E3" s="51">
        <f>SUM(E4,E8,E12,E16,E20,E24,E28)</f>
        <v>38</v>
      </c>
      <c r="F3" s="52">
        <f>SUM(F4,F8,F12,F16,F20,F24,F28)</f>
        <v>2445</v>
      </c>
      <c r="G3" s="53">
        <f t="shared" ref="G3:I3" si="0">SUM(G4,G8,G12,G16,G20,G24,G28)</f>
        <v>1570</v>
      </c>
      <c r="H3" s="54">
        <f t="shared" si="0"/>
        <v>4015</v>
      </c>
      <c r="I3" s="52">
        <f t="shared" si="0"/>
        <v>366.75</v>
      </c>
      <c r="J3" s="52">
        <f>SUM(J4,J8,J12,J16,J20,J24,J28)</f>
        <v>235.5</v>
      </c>
      <c r="K3" s="34"/>
      <c r="L3" s="35"/>
      <c r="M3" s="34"/>
      <c r="N3" s="35"/>
      <c r="O3" s="34"/>
      <c r="P3" s="35"/>
      <c r="Q3" s="73">
        <f>F3+I3+K3+M3+O3</f>
        <v>2811.75</v>
      </c>
      <c r="R3" s="36">
        <f>G3+J3+L3+N3+P3</f>
        <v>1805.5</v>
      </c>
      <c r="S3" s="36">
        <f>SUM(H3:P3)</f>
        <v>4617.25</v>
      </c>
      <c r="T3" s="37" t="str">
        <f>IF(R3&gt;=20%*S3,"OK","VINCOLO NON SODDISFATTO")</f>
        <v>OK</v>
      </c>
      <c r="U3" s="38">
        <f>65%*(F3+I3+K3+M3+O3)+40%*(G3+J3+L3+N3+P3)</f>
        <v>2549.8375000000001</v>
      </c>
    </row>
    <row r="4" spans="1:21" ht="15" customHeight="1" thickBot="1" x14ac:dyDescent="0.35">
      <c r="A4" s="10"/>
      <c r="B4" s="41"/>
      <c r="C4" s="41" t="s">
        <v>57</v>
      </c>
      <c r="D4" s="42">
        <f>SUM(D5:D7)</f>
        <v>15</v>
      </c>
      <c r="E4" s="42">
        <f t="shared" ref="E4:I4" si="1">SUM(E5:E7)</f>
        <v>0</v>
      </c>
      <c r="F4" s="43">
        <f>SUM(F5:F7)</f>
        <v>485</v>
      </c>
      <c r="G4" s="43">
        <f t="shared" si="1"/>
        <v>0</v>
      </c>
      <c r="H4" s="43">
        <f t="shared" si="1"/>
        <v>485</v>
      </c>
      <c r="I4" s="43">
        <f t="shared" si="1"/>
        <v>72.75</v>
      </c>
      <c r="J4" s="43">
        <f>SUM(J5:J7)</f>
        <v>0</v>
      </c>
      <c r="K4" s="19"/>
      <c r="L4" s="19"/>
      <c r="M4" s="19"/>
      <c r="N4" s="19"/>
      <c r="O4" s="19"/>
      <c r="P4" s="19"/>
      <c r="Q4" s="20"/>
      <c r="R4" s="20"/>
      <c r="S4" s="20"/>
      <c r="T4" s="21"/>
      <c r="U4" s="22"/>
    </row>
    <row r="5" spans="1:21" x14ac:dyDescent="0.3">
      <c r="A5" s="344" t="s">
        <v>31</v>
      </c>
      <c r="B5" s="8" t="s">
        <v>58</v>
      </c>
      <c r="C5" s="4">
        <v>27</v>
      </c>
      <c r="D5" s="70">
        <v>10</v>
      </c>
      <c r="E5" s="70"/>
      <c r="F5" s="4">
        <f>D5*C5</f>
        <v>270</v>
      </c>
      <c r="G5" s="4">
        <f>E5*C5</f>
        <v>0</v>
      </c>
      <c r="H5" s="173">
        <f>(F5+G5)</f>
        <v>270</v>
      </c>
      <c r="I5" s="173">
        <f t="shared" ref="I5:I31" si="2">15%*F5</f>
        <v>40.5</v>
      </c>
      <c r="J5" s="173">
        <f t="shared" ref="J5:J31" si="3">15%*G5</f>
        <v>0</v>
      </c>
      <c r="K5" s="174"/>
      <c r="M5" s="175"/>
      <c r="N5" s="175"/>
    </row>
    <row r="6" spans="1:21" x14ac:dyDescent="0.3">
      <c r="A6" s="345"/>
      <c r="B6" s="7" t="s">
        <v>59</v>
      </c>
      <c r="C6" s="16">
        <v>43</v>
      </c>
      <c r="D6" s="71">
        <v>5</v>
      </c>
      <c r="E6" s="71"/>
      <c r="F6" s="16">
        <f>D6*C6</f>
        <v>215</v>
      </c>
      <c r="G6" s="16">
        <f>E6*C6</f>
        <v>0</v>
      </c>
      <c r="H6" s="176">
        <f t="shared" ref="H6:H31" si="4">(F6+G6)</f>
        <v>215</v>
      </c>
      <c r="I6" s="176">
        <f t="shared" si="2"/>
        <v>32.25</v>
      </c>
      <c r="J6" s="176">
        <f t="shared" si="3"/>
        <v>0</v>
      </c>
      <c r="K6" s="174"/>
      <c r="M6" s="175"/>
      <c r="N6" s="175"/>
      <c r="Q6" s="39"/>
    </row>
    <row r="7" spans="1:21" ht="15" thickBot="1" x14ac:dyDescent="0.35">
      <c r="A7" s="346"/>
      <c r="B7" s="11" t="s">
        <v>60</v>
      </c>
      <c r="C7" s="23">
        <v>75</v>
      </c>
      <c r="D7" s="72"/>
      <c r="E7" s="72"/>
      <c r="F7" s="23">
        <f t="shared" ref="F7:F31" si="5">D7*C7</f>
        <v>0</v>
      </c>
      <c r="G7" s="23">
        <f t="shared" ref="G7:G31" si="6">E7*C7</f>
        <v>0</v>
      </c>
      <c r="H7" s="177">
        <f t="shared" si="4"/>
        <v>0</v>
      </c>
      <c r="I7" s="177">
        <f>15%*F7</f>
        <v>0</v>
      </c>
      <c r="J7" s="177">
        <f t="shared" si="3"/>
        <v>0</v>
      </c>
      <c r="K7" s="174"/>
      <c r="L7" s="175"/>
      <c r="M7" s="175"/>
      <c r="N7" s="175"/>
    </row>
    <row r="8" spans="1:21" ht="15" thickBot="1" x14ac:dyDescent="0.35">
      <c r="A8" s="40"/>
      <c r="B8" s="44"/>
      <c r="C8" s="45" t="s">
        <v>61</v>
      </c>
      <c r="D8" s="46">
        <f>SUM(D9:D11)</f>
        <v>5</v>
      </c>
      <c r="E8" s="46">
        <f t="shared" ref="E8:J8" si="7">SUM(E9:E11)</f>
        <v>0</v>
      </c>
      <c r="F8" s="47">
        <f t="shared" si="7"/>
        <v>215</v>
      </c>
      <c r="G8" s="48">
        <f t="shared" si="7"/>
        <v>0</v>
      </c>
      <c r="H8" s="49">
        <f t="shared" si="7"/>
        <v>215</v>
      </c>
      <c r="I8" s="47">
        <f t="shared" si="7"/>
        <v>32.25</v>
      </c>
      <c r="J8" s="47">
        <f t="shared" si="7"/>
        <v>0</v>
      </c>
      <c r="K8" s="178"/>
      <c r="L8" s="179"/>
      <c r="M8" s="179"/>
      <c r="N8" s="179"/>
      <c r="O8" s="24"/>
      <c r="P8" s="24"/>
      <c r="Q8" s="24"/>
      <c r="R8" s="24"/>
      <c r="S8" s="24"/>
      <c r="T8" s="24"/>
      <c r="U8" s="25"/>
    </row>
    <row r="9" spans="1:21" x14ac:dyDescent="0.3">
      <c r="A9" s="344" t="s">
        <v>32</v>
      </c>
      <c r="B9" s="8" t="s">
        <v>58</v>
      </c>
      <c r="C9" s="4">
        <v>27</v>
      </c>
      <c r="D9" s="70"/>
      <c r="E9" s="70"/>
      <c r="F9" s="5">
        <f t="shared" si="5"/>
        <v>0</v>
      </c>
      <c r="G9" s="5">
        <f t="shared" si="6"/>
        <v>0</v>
      </c>
      <c r="H9" s="173">
        <f t="shared" si="4"/>
        <v>0</v>
      </c>
      <c r="I9" s="180">
        <f t="shared" si="2"/>
        <v>0</v>
      </c>
      <c r="J9" s="180">
        <f t="shared" si="3"/>
        <v>0</v>
      </c>
      <c r="K9" s="13"/>
    </row>
    <row r="10" spans="1:21" x14ac:dyDescent="0.3">
      <c r="A10" s="345"/>
      <c r="B10" s="7" t="s">
        <v>59</v>
      </c>
      <c r="C10" s="16">
        <v>43</v>
      </c>
      <c r="D10" s="71">
        <v>5</v>
      </c>
      <c r="E10" s="71"/>
      <c r="F10" s="2">
        <f t="shared" si="5"/>
        <v>215</v>
      </c>
      <c r="G10" s="2">
        <f t="shared" si="6"/>
        <v>0</v>
      </c>
      <c r="H10" s="176">
        <f t="shared" si="4"/>
        <v>215</v>
      </c>
      <c r="I10" s="181">
        <f t="shared" si="2"/>
        <v>32.25</v>
      </c>
      <c r="J10" s="181">
        <f t="shared" si="3"/>
        <v>0</v>
      </c>
      <c r="K10" s="13"/>
    </row>
    <row r="11" spans="1:21" ht="15" thickBot="1" x14ac:dyDescent="0.35">
      <c r="A11" s="346"/>
      <c r="B11" s="11" t="s">
        <v>60</v>
      </c>
      <c r="C11" s="23">
        <v>75</v>
      </c>
      <c r="D11" s="72"/>
      <c r="E11" s="72"/>
      <c r="F11" s="12">
        <f t="shared" si="5"/>
        <v>0</v>
      </c>
      <c r="G11" s="12">
        <f t="shared" si="6"/>
        <v>0</v>
      </c>
      <c r="H11" s="177">
        <f t="shared" si="4"/>
        <v>0</v>
      </c>
      <c r="I11" s="182">
        <f t="shared" si="2"/>
        <v>0</v>
      </c>
      <c r="J11" s="182">
        <f t="shared" si="3"/>
        <v>0</v>
      </c>
      <c r="K11" s="13"/>
    </row>
    <row r="12" spans="1:21" s="17" customFormat="1" ht="15" thickBot="1" x14ac:dyDescent="0.35">
      <c r="A12" s="40"/>
      <c r="B12" s="44"/>
      <c r="C12" s="45" t="s">
        <v>62</v>
      </c>
      <c r="D12" s="46">
        <f>SUM(D13:D15)</f>
        <v>17</v>
      </c>
      <c r="E12" s="46">
        <f t="shared" ref="E12:J12" si="8">SUM(E13:E15)</f>
        <v>0</v>
      </c>
      <c r="F12" s="47">
        <f t="shared" si="8"/>
        <v>875</v>
      </c>
      <c r="G12" s="48">
        <f t="shared" si="8"/>
        <v>0</v>
      </c>
      <c r="H12" s="49">
        <f t="shared" si="8"/>
        <v>875</v>
      </c>
      <c r="I12" s="47">
        <f t="shared" si="8"/>
        <v>131.25</v>
      </c>
      <c r="J12" s="47">
        <f t="shared" si="8"/>
        <v>0</v>
      </c>
      <c r="K12" s="26"/>
      <c r="L12" s="27"/>
      <c r="M12" s="27"/>
      <c r="N12" s="27"/>
      <c r="O12" s="27"/>
      <c r="P12" s="27"/>
      <c r="Q12" s="27"/>
      <c r="R12" s="27"/>
      <c r="S12" s="27"/>
      <c r="T12" s="27"/>
      <c r="U12" s="28"/>
    </row>
    <row r="13" spans="1:21" x14ac:dyDescent="0.3">
      <c r="A13" s="344" t="s">
        <v>33</v>
      </c>
      <c r="B13" s="8" t="s">
        <v>58</v>
      </c>
      <c r="C13" s="4">
        <v>27</v>
      </c>
      <c r="D13" s="70">
        <v>5</v>
      </c>
      <c r="E13" s="70"/>
      <c r="F13" s="5">
        <f t="shared" si="5"/>
        <v>135</v>
      </c>
      <c r="G13" s="5">
        <f t="shared" si="6"/>
        <v>0</v>
      </c>
      <c r="H13" s="173">
        <f t="shared" si="4"/>
        <v>135</v>
      </c>
      <c r="I13" s="180">
        <f t="shared" si="2"/>
        <v>20.25</v>
      </c>
      <c r="J13" s="180">
        <f t="shared" si="3"/>
        <v>0</v>
      </c>
      <c r="K13" s="13"/>
    </row>
    <row r="14" spans="1:21" x14ac:dyDescent="0.3">
      <c r="A14" s="345"/>
      <c r="B14" s="7" t="s">
        <v>59</v>
      </c>
      <c r="C14" s="16">
        <v>43</v>
      </c>
      <c r="D14" s="71">
        <v>5</v>
      </c>
      <c r="E14" s="71"/>
      <c r="F14" s="2">
        <f t="shared" si="5"/>
        <v>215</v>
      </c>
      <c r="G14" s="2">
        <f t="shared" si="6"/>
        <v>0</v>
      </c>
      <c r="H14" s="176">
        <f t="shared" si="4"/>
        <v>215</v>
      </c>
      <c r="I14" s="181">
        <f t="shared" si="2"/>
        <v>32.25</v>
      </c>
      <c r="J14" s="181">
        <f t="shared" si="3"/>
        <v>0</v>
      </c>
      <c r="K14" s="13"/>
    </row>
    <row r="15" spans="1:21" ht="15" thickBot="1" x14ac:dyDescent="0.35">
      <c r="A15" s="346"/>
      <c r="B15" s="11" t="s">
        <v>60</v>
      </c>
      <c r="C15" s="23">
        <v>75</v>
      </c>
      <c r="D15" s="72">
        <v>7</v>
      </c>
      <c r="E15" s="72"/>
      <c r="F15" s="12">
        <f t="shared" si="5"/>
        <v>525</v>
      </c>
      <c r="G15" s="12">
        <f t="shared" si="6"/>
        <v>0</v>
      </c>
      <c r="H15" s="177">
        <f t="shared" si="4"/>
        <v>525</v>
      </c>
      <c r="I15" s="182">
        <f t="shared" si="2"/>
        <v>78.75</v>
      </c>
      <c r="J15" s="182">
        <f t="shared" si="3"/>
        <v>0</v>
      </c>
      <c r="K15" s="13"/>
    </row>
    <row r="16" spans="1:21" s="17" customFormat="1" ht="15" thickBot="1" x14ac:dyDescent="0.35">
      <c r="A16" s="40"/>
      <c r="B16" s="50"/>
      <c r="C16" s="47" t="s">
        <v>63</v>
      </c>
      <c r="D16" s="46">
        <f>SUM(D17:D19)</f>
        <v>18</v>
      </c>
      <c r="E16" s="46">
        <f t="shared" ref="E16:J16" si="9">SUM(E17:E19)</f>
        <v>0</v>
      </c>
      <c r="F16" s="47">
        <f t="shared" si="9"/>
        <v>870</v>
      </c>
      <c r="G16" s="47">
        <f t="shared" si="9"/>
        <v>0</v>
      </c>
      <c r="H16" s="47">
        <f t="shared" si="9"/>
        <v>870</v>
      </c>
      <c r="I16" s="47">
        <f t="shared" si="9"/>
        <v>130.5</v>
      </c>
      <c r="J16" s="47">
        <f t="shared" si="9"/>
        <v>0</v>
      </c>
      <c r="K16" s="26"/>
      <c r="L16" s="27"/>
      <c r="M16" s="27"/>
      <c r="N16" s="27"/>
      <c r="O16" s="27"/>
      <c r="P16" s="27"/>
      <c r="Q16" s="27"/>
      <c r="R16" s="27"/>
      <c r="S16" s="27"/>
      <c r="T16" s="27"/>
      <c r="U16" s="28"/>
    </row>
    <row r="17" spans="1:21" x14ac:dyDescent="0.3">
      <c r="A17" s="344" t="s">
        <v>34</v>
      </c>
      <c r="B17" s="8" t="s">
        <v>58</v>
      </c>
      <c r="C17" s="4">
        <v>27</v>
      </c>
      <c r="D17" s="70">
        <v>6</v>
      </c>
      <c r="E17" s="70"/>
      <c r="F17" s="4">
        <f t="shared" si="5"/>
        <v>162</v>
      </c>
      <c r="G17" s="4">
        <f t="shared" si="6"/>
        <v>0</v>
      </c>
      <c r="H17" s="173">
        <f t="shared" si="4"/>
        <v>162</v>
      </c>
      <c r="I17" s="173">
        <f t="shared" si="2"/>
        <v>24.3</v>
      </c>
      <c r="J17" s="173">
        <f t="shared" si="3"/>
        <v>0</v>
      </c>
      <c r="K17" s="13"/>
    </row>
    <row r="18" spans="1:21" x14ac:dyDescent="0.3">
      <c r="A18" s="345"/>
      <c r="B18" s="7" t="s">
        <v>59</v>
      </c>
      <c r="C18" s="16">
        <v>43</v>
      </c>
      <c r="D18" s="71">
        <v>6</v>
      </c>
      <c r="E18" s="71"/>
      <c r="F18" s="16">
        <f t="shared" si="5"/>
        <v>258</v>
      </c>
      <c r="G18" s="16">
        <f t="shared" si="6"/>
        <v>0</v>
      </c>
      <c r="H18" s="176">
        <f t="shared" si="4"/>
        <v>258</v>
      </c>
      <c r="I18" s="176">
        <f t="shared" si="2"/>
        <v>38.699999999999996</v>
      </c>
      <c r="J18" s="176">
        <f t="shared" si="3"/>
        <v>0</v>
      </c>
      <c r="K18" s="13"/>
    </row>
    <row r="19" spans="1:21" ht="15" thickBot="1" x14ac:dyDescent="0.35">
      <c r="A19" s="346"/>
      <c r="B19" s="11" t="s">
        <v>60</v>
      </c>
      <c r="C19" s="23">
        <v>75</v>
      </c>
      <c r="D19" s="72">
        <v>6</v>
      </c>
      <c r="E19" s="72"/>
      <c r="F19" s="23">
        <f t="shared" si="5"/>
        <v>450</v>
      </c>
      <c r="G19" s="23">
        <f t="shared" si="6"/>
        <v>0</v>
      </c>
      <c r="H19" s="177">
        <f t="shared" si="4"/>
        <v>450</v>
      </c>
      <c r="I19" s="177">
        <f t="shared" si="2"/>
        <v>67.5</v>
      </c>
      <c r="J19" s="177">
        <f t="shared" si="3"/>
        <v>0</v>
      </c>
      <c r="K19" s="13"/>
    </row>
    <row r="20" spans="1:21" s="17" customFormat="1" ht="15" thickBot="1" x14ac:dyDescent="0.35">
      <c r="A20" s="40"/>
      <c r="B20" s="50"/>
      <c r="C20" s="47" t="s">
        <v>64</v>
      </c>
      <c r="D20" s="46">
        <f>SUM(D21:D23)</f>
        <v>0</v>
      </c>
      <c r="E20" s="46">
        <f t="shared" ref="E20:J20" si="10">SUM(E21:E23)</f>
        <v>35</v>
      </c>
      <c r="F20" s="47">
        <f t="shared" si="10"/>
        <v>0</v>
      </c>
      <c r="G20" s="47">
        <f t="shared" si="10"/>
        <v>1489</v>
      </c>
      <c r="H20" s="47">
        <f t="shared" si="10"/>
        <v>1489</v>
      </c>
      <c r="I20" s="47">
        <f t="shared" si="10"/>
        <v>0</v>
      </c>
      <c r="J20" s="47">
        <f t="shared" si="10"/>
        <v>223.35</v>
      </c>
      <c r="K20" s="26"/>
      <c r="L20" s="27"/>
      <c r="M20" s="27"/>
      <c r="N20" s="27"/>
      <c r="O20" s="27"/>
      <c r="P20" s="27"/>
      <c r="Q20" s="27"/>
      <c r="R20" s="27"/>
      <c r="S20" s="27"/>
      <c r="T20" s="27"/>
      <c r="U20" s="28"/>
    </row>
    <row r="21" spans="1:21" x14ac:dyDescent="0.3">
      <c r="A21" s="344" t="s">
        <v>35</v>
      </c>
      <c r="B21" s="8" t="s">
        <v>58</v>
      </c>
      <c r="C21" s="4">
        <v>27</v>
      </c>
      <c r="D21" s="70"/>
      <c r="E21" s="70">
        <v>15</v>
      </c>
      <c r="F21" s="5">
        <f t="shared" si="5"/>
        <v>0</v>
      </c>
      <c r="G21" s="5">
        <f t="shared" si="6"/>
        <v>405</v>
      </c>
      <c r="H21" s="173">
        <f t="shared" si="4"/>
        <v>405</v>
      </c>
      <c r="I21" s="180">
        <f t="shared" si="2"/>
        <v>0</v>
      </c>
      <c r="J21" s="180">
        <f t="shared" si="3"/>
        <v>60.75</v>
      </c>
      <c r="K21" s="13"/>
    </row>
    <row r="22" spans="1:21" x14ac:dyDescent="0.3">
      <c r="A22" s="345"/>
      <c r="B22" s="7" t="s">
        <v>59</v>
      </c>
      <c r="C22" s="16">
        <v>43</v>
      </c>
      <c r="D22" s="71"/>
      <c r="E22" s="71">
        <v>13</v>
      </c>
      <c r="F22" s="2">
        <f t="shared" si="5"/>
        <v>0</v>
      </c>
      <c r="G22" s="2">
        <f t="shared" si="6"/>
        <v>559</v>
      </c>
      <c r="H22" s="176">
        <f t="shared" si="4"/>
        <v>559</v>
      </c>
      <c r="I22" s="181">
        <f t="shared" si="2"/>
        <v>0</v>
      </c>
      <c r="J22" s="181">
        <f t="shared" si="3"/>
        <v>83.85</v>
      </c>
      <c r="K22" s="13"/>
    </row>
    <row r="23" spans="1:21" ht="15" thickBot="1" x14ac:dyDescent="0.35">
      <c r="A23" s="346"/>
      <c r="B23" s="11" t="s">
        <v>60</v>
      </c>
      <c r="C23" s="23">
        <v>75</v>
      </c>
      <c r="D23" s="72"/>
      <c r="E23" s="72">
        <v>7</v>
      </c>
      <c r="F23" s="12">
        <f t="shared" si="5"/>
        <v>0</v>
      </c>
      <c r="G23" s="12">
        <f t="shared" si="6"/>
        <v>525</v>
      </c>
      <c r="H23" s="177">
        <f t="shared" si="4"/>
        <v>525</v>
      </c>
      <c r="I23" s="182">
        <f t="shared" si="2"/>
        <v>0</v>
      </c>
      <c r="J23" s="182">
        <f t="shared" si="3"/>
        <v>78.75</v>
      </c>
      <c r="K23" s="13"/>
    </row>
    <row r="24" spans="1:21" s="17" customFormat="1" ht="15" thickBot="1" x14ac:dyDescent="0.35">
      <c r="A24" s="40"/>
      <c r="B24" s="50"/>
      <c r="C24" s="47" t="s">
        <v>65</v>
      </c>
      <c r="D24" s="46">
        <f>SUM(D25:D27)</f>
        <v>0</v>
      </c>
      <c r="E24" s="46">
        <f t="shared" ref="E24:J24" si="11">SUM(E25:E27)</f>
        <v>3</v>
      </c>
      <c r="F24" s="47">
        <f t="shared" si="11"/>
        <v>0</v>
      </c>
      <c r="G24" s="47">
        <f t="shared" si="11"/>
        <v>81</v>
      </c>
      <c r="H24" s="47">
        <f t="shared" si="11"/>
        <v>81</v>
      </c>
      <c r="I24" s="47">
        <f t="shared" si="11"/>
        <v>0</v>
      </c>
      <c r="J24" s="47">
        <f t="shared" si="11"/>
        <v>12.15</v>
      </c>
      <c r="K24" s="26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 x14ac:dyDescent="0.3">
      <c r="A25" s="344" t="s">
        <v>66</v>
      </c>
      <c r="B25" s="8" t="s">
        <v>58</v>
      </c>
      <c r="C25" s="4">
        <v>27</v>
      </c>
      <c r="D25" s="70"/>
      <c r="E25" s="70">
        <v>3</v>
      </c>
      <c r="F25" s="5">
        <f t="shared" si="5"/>
        <v>0</v>
      </c>
      <c r="G25" s="5">
        <f t="shared" si="6"/>
        <v>81</v>
      </c>
      <c r="H25" s="173">
        <f t="shared" si="4"/>
        <v>81</v>
      </c>
      <c r="I25" s="180">
        <f t="shared" si="2"/>
        <v>0</v>
      </c>
      <c r="J25" s="180">
        <f t="shared" si="3"/>
        <v>12.15</v>
      </c>
      <c r="K25" s="13"/>
    </row>
    <row r="26" spans="1:21" x14ac:dyDescent="0.3">
      <c r="A26" s="345"/>
      <c r="B26" s="7" t="s">
        <v>59</v>
      </c>
      <c r="C26" s="16">
        <v>43</v>
      </c>
      <c r="D26" s="71"/>
      <c r="E26" s="71"/>
      <c r="F26" s="2">
        <f t="shared" si="5"/>
        <v>0</v>
      </c>
      <c r="G26" s="2">
        <f t="shared" si="6"/>
        <v>0</v>
      </c>
      <c r="H26" s="176">
        <f t="shared" si="4"/>
        <v>0</v>
      </c>
      <c r="I26" s="181">
        <f t="shared" si="2"/>
        <v>0</v>
      </c>
      <c r="J26" s="181">
        <f t="shared" si="3"/>
        <v>0</v>
      </c>
      <c r="K26" s="13"/>
    </row>
    <row r="27" spans="1:21" ht="15" thickBot="1" x14ac:dyDescent="0.35">
      <c r="A27" s="346"/>
      <c r="B27" s="11" t="s">
        <v>60</v>
      </c>
      <c r="C27" s="23">
        <v>75</v>
      </c>
      <c r="D27" s="72"/>
      <c r="E27" s="72"/>
      <c r="F27" s="12">
        <f t="shared" si="5"/>
        <v>0</v>
      </c>
      <c r="G27" s="12">
        <f t="shared" si="6"/>
        <v>0</v>
      </c>
      <c r="H27" s="177">
        <f t="shared" si="4"/>
        <v>0</v>
      </c>
      <c r="I27" s="182">
        <f t="shared" si="2"/>
        <v>0</v>
      </c>
      <c r="J27" s="182">
        <f t="shared" si="3"/>
        <v>0</v>
      </c>
      <c r="K27" s="13"/>
    </row>
    <row r="28" spans="1:21" s="17" customFormat="1" ht="15" thickBot="1" x14ac:dyDescent="0.35">
      <c r="A28" s="40"/>
      <c r="B28" s="50"/>
      <c r="C28" s="47" t="s">
        <v>67</v>
      </c>
      <c r="D28" s="46">
        <f>SUM(D29:D31)</f>
        <v>0</v>
      </c>
      <c r="E28" s="46">
        <f t="shared" ref="E28:J28" si="12">SUM(E29:E31)</f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47">
        <f t="shared" si="12"/>
        <v>0</v>
      </c>
      <c r="K28" s="26"/>
      <c r="L28" s="27"/>
      <c r="M28" s="27"/>
      <c r="N28" s="27"/>
      <c r="O28" s="27"/>
      <c r="P28" s="27"/>
      <c r="Q28" s="27"/>
      <c r="R28" s="27"/>
      <c r="S28" s="27"/>
      <c r="T28" s="27"/>
      <c r="U28" s="28"/>
    </row>
    <row r="29" spans="1:21" x14ac:dyDescent="0.3">
      <c r="A29" s="344" t="s">
        <v>68</v>
      </c>
      <c r="B29" s="8" t="s">
        <v>58</v>
      </c>
      <c r="C29" s="4">
        <v>27</v>
      </c>
      <c r="D29" s="70"/>
      <c r="E29" s="70"/>
      <c r="F29" s="5">
        <f t="shared" si="5"/>
        <v>0</v>
      </c>
      <c r="G29" s="5">
        <f t="shared" si="6"/>
        <v>0</v>
      </c>
      <c r="H29" s="173">
        <f t="shared" si="4"/>
        <v>0</v>
      </c>
      <c r="I29" s="180">
        <f t="shared" si="2"/>
        <v>0</v>
      </c>
      <c r="J29" s="180">
        <f t="shared" si="3"/>
        <v>0</v>
      </c>
      <c r="K29" s="13"/>
    </row>
    <row r="30" spans="1:21" x14ac:dyDescent="0.3">
      <c r="A30" s="345"/>
      <c r="B30" s="7" t="s">
        <v>59</v>
      </c>
      <c r="C30" s="16">
        <v>43</v>
      </c>
      <c r="D30" s="71"/>
      <c r="E30" s="71"/>
      <c r="F30" s="2">
        <f t="shared" si="5"/>
        <v>0</v>
      </c>
      <c r="G30" s="2">
        <f t="shared" si="6"/>
        <v>0</v>
      </c>
      <c r="H30" s="176">
        <f t="shared" si="4"/>
        <v>0</v>
      </c>
      <c r="I30" s="181">
        <f t="shared" si="2"/>
        <v>0</v>
      </c>
      <c r="J30" s="181">
        <f t="shared" si="3"/>
        <v>0</v>
      </c>
      <c r="K30" s="13"/>
    </row>
    <row r="31" spans="1:21" ht="15" thickBot="1" x14ac:dyDescent="0.35">
      <c r="A31" s="346"/>
      <c r="B31" s="7" t="s">
        <v>60</v>
      </c>
      <c r="C31" s="16">
        <v>75</v>
      </c>
      <c r="D31" s="71"/>
      <c r="E31" s="71"/>
      <c r="F31" s="2">
        <f t="shared" si="5"/>
        <v>0</v>
      </c>
      <c r="G31" s="2">
        <f t="shared" si="6"/>
        <v>0</v>
      </c>
      <c r="H31" s="176">
        <f t="shared" si="4"/>
        <v>0</v>
      </c>
      <c r="I31" s="181">
        <f t="shared" si="2"/>
        <v>0</v>
      </c>
      <c r="J31" s="181">
        <f t="shared" si="3"/>
        <v>0</v>
      </c>
      <c r="K31" s="13"/>
    </row>
    <row r="32" spans="1:21" ht="15" thickBot="1" x14ac:dyDescent="0.35">
      <c r="C32" s="13"/>
      <c r="H32" s="13"/>
      <c r="K32" s="14"/>
    </row>
    <row r="33" spans="2:11" x14ac:dyDescent="0.3">
      <c r="B33" s="358" t="s">
        <v>69</v>
      </c>
      <c r="C33" s="67" t="s">
        <v>58</v>
      </c>
      <c r="D33" s="55">
        <f>D29+D25+D21+D17+D13+D9+D5</f>
        <v>21</v>
      </c>
      <c r="E33" s="56">
        <f>E29+E25+E21+E17+E13+E9+E5</f>
        <v>18</v>
      </c>
      <c r="F33" s="64">
        <f>SUM(D33:E33)</f>
        <v>39</v>
      </c>
      <c r="H33" s="13"/>
      <c r="K33" s="14"/>
    </row>
    <row r="34" spans="2:11" x14ac:dyDescent="0.3">
      <c r="B34" s="359"/>
      <c r="C34" s="68" t="s">
        <v>59</v>
      </c>
      <c r="D34" s="57">
        <f t="shared" ref="D34:E35" si="13">D30+D26+D22+D18+D14+D10+D6</f>
        <v>21</v>
      </c>
      <c r="E34" s="58">
        <f t="shared" si="13"/>
        <v>13</v>
      </c>
      <c r="F34" s="65">
        <f t="shared" ref="F34:F35" si="14">SUM(D34:E34)</f>
        <v>34</v>
      </c>
      <c r="H34" s="13"/>
      <c r="K34" s="14"/>
    </row>
    <row r="35" spans="2:11" ht="15" thickBot="1" x14ac:dyDescent="0.35">
      <c r="B35" s="360"/>
      <c r="C35" s="69" t="s">
        <v>60</v>
      </c>
      <c r="D35" s="59">
        <f t="shared" si="13"/>
        <v>13</v>
      </c>
      <c r="E35" s="60">
        <f>E31+E27+E23+E19+E15+E11+E7</f>
        <v>7</v>
      </c>
      <c r="F35" s="65">
        <f t="shared" si="14"/>
        <v>20</v>
      </c>
      <c r="H35" s="13"/>
      <c r="K35" s="14"/>
    </row>
    <row r="36" spans="2:11" ht="15" thickBot="1" x14ac:dyDescent="0.35">
      <c r="B36" s="61"/>
      <c r="C36" s="18" t="s">
        <v>36</v>
      </c>
      <c r="D36" s="62">
        <f>SUM(D33:D35)</f>
        <v>55</v>
      </c>
      <c r="E36" s="63">
        <f>SUM(E33:E35)</f>
        <v>38</v>
      </c>
      <c r="F36" s="66">
        <f>SUM(F33:F35)</f>
        <v>93</v>
      </c>
      <c r="H36" s="13"/>
      <c r="K36" s="14"/>
    </row>
    <row r="37" spans="2:11" x14ac:dyDescent="0.3">
      <c r="C37" s="13"/>
      <c r="H37" s="13"/>
      <c r="K37" s="14"/>
    </row>
    <row r="38" spans="2:11" x14ac:dyDescent="0.3">
      <c r="C38" s="13"/>
      <c r="H38" s="13"/>
      <c r="K38" s="14"/>
    </row>
    <row r="39" spans="2:11" x14ac:dyDescent="0.3">
      <c r="C39" s="13"/>
      <c r="H39" s="13"/>
      <c r="K39" s="14"/>
    </row>
    <row r="40" spans="2:11" x14ac:dyDescent="0.3">
      <c r="C40" s="13"/>
      <c r="H40" s="13"/>
      <c r="K40" s="14"/>
    </row>
    <row r="41" spans="2:11" x14ac:dyDescent="0.3">
      <c r="C41" s="13"/>
      <c r="H41" s="13"/>
      <c r="K41" s="14"/>
    </row>
    <row r="42" spans="2:11" x14ac:dyDescent="0.3">
      <c r="C42" s="13"/>
      <c r="H42" s="13"/>
      <c r="K42" s="14"/>
    </row>
    <row r="43" spans="2:11" x14ac:dyDescent="0.3">
      <c r="C43" s="13"/>
      <c r="H43" s="13"/>
      <c r="K43" s="14"/>
    </row>
    <row r="44" spans="2:11" x14ac:dyDescent="0.3">
      <c r="C44" s="13"/>
      <c r="H44" s="13"/>
      <c r="K44" s="14"/>
    </row>
    <row r="45" spans="2:11" x14ac:dyDescent="0.3">
      <c r="C45" s="13"/>
      <c r="H45" s="13"/>
      <c r="K45" s="14"/>
    </row>
    <row r="46" spans="2:11" x14ac:dyDescent="0.3">
      <c r="C46" s="13"/>
      <c r="H46" s="13"/>
      <c r="K46" s="14"/>
    </row>
    <row r="47" spans="2:11" x14ac:dyDescent="0.3">
      <c r="C47" s="13"/>
      <c r="H47" s="13"/>
      <c r="K47" s="14"/>
    </row>
    <row r="48" spans="2:11" x14ac:dyDescent="0.3">
      <c r="C48" s="13"/>
      <c r="H48" s="13"/>
      <c r="K48" s="14"/>
    </row>
    <row r="49" spans="3:11" x14ac:dyDescent="0.3">
      <c r="C49" s="13"/>
      <c r="H49" s="13"/>
      <c r="K49" s="14"/>
    </row>
    <row r="50" spans="3:11" x14ac:dyDescent="0.3">
      <c r="C50" s="13"/>
      <c r="H50" s="13"/>
      <c r="K50" s="14"/>
    </row>
    <row r="51" spans="3:11" x14ac:dyDescent="0.3">
      <c r="C51" s="13"/>
      <c r="H51" s="13"/>
      <c r="K51" s="14"/>
    </row>
    <row r="52" spans="3:11" x14ac:dyDescent="0.3">
      <c r="C52" s="13"/>
      <c r="H52" s="13"/>
      <c r="K52" s="14"/>
    </row>
    <row r="53" spans="3:11" x14ac:dyDescent="0.3">
      <c r="C53" s="13"/>
      <c r="H53" s="13"/>
      <c r="K53" s="14"/>
    </row>
    <row r="54" spans="3:11" ht="15" thickBot="1" x14ac:dyDescent="0.35">
      <c r="C54" s="13"/>
      <c r="H54" s="13"/>
      <c r="K54" s="15"/>
    </row>
    <row r="55" spans="3:11" ht="15" thickTop="1" x14ac:dyDescent="0.3">
      <c r="C55" s="13"/>
      <c r="H55" s="13"/>
    </row>
    <row r="56" spans="3:11" x14ac:dyDescent="0.3">
      <c r="C56" s="13"/>
      <c r="H56" s="13"/>
    </row>
    <row r="57" spans="3:11" x14ac:dyDescent="0.3">
      <c r="C57" s="13"/>
      <c r="H57" s="13"/>
    </row>
    <row r="58" spans="3:11" x14ac:dyDescent="0.3">
      <c r="H58" s="13"/>
    </row>
    <row r="59" spans="3:11" x14ac:dyDescent="0.3">
      <c r="H59" s="13"/>
    </row>
    <row r="60" spans="3:11" x14ac:dyDescent="0.3">
      <c r="H60" s="13"/>
    </row>
    <row r="61" spans="3:11" x14ac:dyDescent="0.3">
      <c r="H61" s="13"/>
    </row>
  </sheetData>
  <mergeCells count="18">
    <mergeCell ref="B33:B35"/>
    <mergeCell ref="A13:A15"/>
    <mergeCell ref="A17:A19"/>
    <mergeCell ref="A21:A23"/>
    <mergeCell ref="A25:A27"/>
    <mergeCell ref="A29:A31"/>
    <mergeCell ref="Q1:S1"/>
    <mergeCell ref="T1:T2"/>
    <mergeCell ref="U1:U2"/>
    <mergeCell ref="A5:A7"/>
    <mergeCell ref="A1:E1"/>
    <mergeCell ref="O1:P1"/>
    <mergeCell ref="A9:A11"/>
    <mergeCell ref="F1:H1"/>
    <mergeCell ref="I1:J1"/>
    <mergeCell ref="K1:L1"/>
    <mergeCell ref="M1:N1"/>
    <mergeCell ref="B3:C3"/>
  </mergeCells>
  <pageMargins left="0.7" right="0.7" top="0.75" bottom="0.75" header="0.3" footer="0.3"/>
  <ignoredErrors>
    <ignoredError sqref="J8 F8:I8 F12 G12:J12 F16:J16 F20:J20 F24:J24 F28:J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7470-5741-4A27-A193-1055F23AEF5D}">
  <sheetPr codeName="Foglio5"/>
  <dimension ref="A4:S51"/>
  <sheetViews>
    <sheetView tabSelected="1" zoomScaleNormal="100" workbookViewId="0">
      <pane xSplit="1" ySplit="6" topLeftCell="B18" activePane="bottomRight" state="frozen"/>
      <selection pane="topRight" activeCell="B1" sqref="B1"/>
      <selection pane="bottomLeft" activeCell="A3" sqref="A3"/>
      <selection pane="bottomRight" activeCell="C31" sqref="C31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0.66406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7" t="s">
        <v>70</v>
      </c>
      <c r="B5" s="377"/>
      <c r="C5" s="377"/>
      <c r="D5" s="377"/>
      <c r="E5" s="377"/>
      <c r="F5" s="378" t="s">
        <v>71</v>
      </c>
      <c r="G5" s="375"/>
      <c r="H5" s="379"/>
      <c r="I5" s="378" t="s">
        <v>72</v>
      </c>
      <c r="J5" s="376"/>
      <c r="K5" s="380" t="s">
        <v>43</v>
      </c>
      <c r="L5" s="381"/>
      <c r="M5" s="380" t="s">
        <v>44</v>
      </c>
      <c r="N5" s="381"/>
      <c r="O5" s="380" t="s">
        <v>45</v>
      </c>
      <c r="P5" s="382"/>
      <c r="Q5" s="374" t="s">
        <v>73</v>
      </c>
      <c r="R5" s="375"/>
      <c r="S5" s="376"/>
    </row>
    <row r="6" spans="1:19" s="3" customFormat="1" ht="43.8" thickBot="1" x14ac:dyDescent="0.35">
      <c r="A6" s="194" t="s">
        <v>115</v>
      </c>
      <c r="B6" s="383" t="s">
        <v>74</v>
      </c>
      <c r="C6" s="384"/>
      <c r="D6" s="195" t="s">
        <v>130</v>
      </c>
      <c r="E6" s="196" t="s">
        <v>131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6" t="s">
        <v>31</v>
      </c>
      <c r="B7" s="207" t="s">
        <v>58</v>
      </c>
      <c r="C7" s="208">
        <v>27</v>
      </c>
      <c r="D7" s="209">
        <v>1433.3333333333333</v>
      </c>
      <c r="E7" s="210"/>
      <c r="F7" s="274">
        <f>D7*C7</f>
        <v>38700</v>
      </c>
      <c r="G7" s="275">
        <f>E7*C7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7"/>
      <c r="B8" s="211" t="s">
        <v>59</v>
      </c>
      <c r="C8" s="212">
        <v>43</v>
      </c>
      <c r="D8" s="213">
        <v>716.66666666666663</v>
      </c>
      <c r="E8" s="214"/>
      <c r="F8" s="282">
        <f>D8*C8</f>
        <v>30816.666666666664</v>
      </c>
      <c r="G8" s="283">
        <f t="shared" ref="G8:G9" si="0">E8*C8</f>
        <v>0</v>
      </c>
      <c r="H8" s="284">
        <f t="shared" ref="H8:H9" si="1">F8+G8</f>
        <v>30816.666666666664</v>
      </c>
      <c r="I8" s="282">
        <f>15%*F8</f>
        <v>4622.4999999999991</v>
      </c>
      <c r="J8" s="284">
        <f t="shared" ref="J8" si="2">15%*G8</f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8"/>
      <c r="B9" s="216" t="s">
        <v>60</v>
      </c>
      <c r="C9" s="217">
        <v>75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ref="I9" si="3">15%*F9</f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4">SUM(E7:E9)</f>
        <v>0</v>
      </c>
      <c r="F10" s="298">
        <f>SUM(F7:F9)</f>
        <v>69516.666666666657</v>
      </c>
      <c r="G10" s="299">
        <f t="shared" si="4"/>
        <v>0</v>
      </c>
      <c r="H10" s="300">
        <f>SUM(H7:H9)</f>
        <v>69516.666666666657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79944.166666666657</v>
      </c>
      <c r="R10" s="299">
        <f>G10+J10+N10+P10</f>
        <v>0</v>
      </c>
      <c r="S10" s="300">
        <f>SUM(Q10:R10)</f>
        <v>79944.166666666657</v>
      </c>
    </row>
    <row r="11" spans="1:19" x14ac:dyDescent="0.3">
      <c r="A11" s="366" t="s">
        <v>32</v>
      </c>
      <c r="B11" s="207" t="s">
        <v>58</v>
      </c>
      <c r="C11" s="208">
        <v>27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5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7"/>
      <c r="B12" s="211" t="s">
        <v>59</v>
      </c>
      <c r="C12" s="212">
        <v>43</v>
      </c>
      <c r="D12" s="213">
        <v>716.66666666666663</v>
      </c>
      <c r="E12" s="214"/>
      <c r="F12" s="282">
        <f>D12*C12</f>
        <v>30816.666666666664</v>
      </c>
      <c r="G12" s="283">
        <f t="shared" ref="G12:G13" si="6">E12*C12</f>
        <v>0</v>
      </c>
      <c r="H12" s="284">
        <f t="shared" ref="H12:H13" si="7">F12+G12</f>
        <v>30816.666666666664</v>
      </c>
      <c r="I12" s="282">
        <f t="shared" ref="I12:I25" si="8">15%*F12</f>
        <v>4622.4999999999991</v>
      </c>
      <c r="J12" s="284">
        <f t="shared" si="5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8"/>
      <c r="B13" s="216" t="s">
        <v>60</v>
      </c>
      <c r="C13" s="224">
        <v>75</v>
      </c>
      <c r="D13" s="218"/>
      <c r="E13" s="219"/>
      <c r="F13" s="288">
        <f>D13*C13</f>
        <v>0</v>
      </c>
      <c r="G13" s="289">
        <f t="shared" si="6"/>
        <v>0</v>
      </c>
      <c r="H13" s="290">
        <f t="shared" si="7"/>
        <v>0</v>
      </c>
      <c r="I13" s="291">
        <f t="shared" si="8"/>
        <v>0</v>
      </c>
      <c r="J13" s="292">
        <f t="shared" si="5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9">SUM(E11:E13)</f>
        <v>0</v>
      </c>
      <c r="F14" s="298">
        <f>SUM(F11:F13)</f>
        <v>30816.666666666664</v>
      </c>
      <c r="G14" s="299">
        <f>SUM(G11:G13)</f>
        <v>0</v>
      </c>
      <c r="H14" s="300">
        <f>SUM(H11:H13)</f>
        <v>30816.666666666664</v>
      </c>
      <c r="I14" s="298">
        <f t="shared" ref="I14:J14" si="10">SUM(I11:I13)</f>
        <v>4622.4999999999991</v>
      </c>
      <c r="J14" s="300">
        <f t="shared" si="10"/>
        <v>0</v>
      </c>
      <c r="K14" s="306"/>
      <c r="L14" s="308"/>
      <c r="M14" s="312"/>
      <c r="N14" s="313"/>
      <c r="O14" s="301"/>
      <c r="P14" s="302"/>
      <c r="Q14" s="298">
        <f>F14+I14+M14+O14</f>
        <v>35439.166666666664</v>
      </c>
      <c r="R14" s="299">
        <f>G14+J14+N14+P14</f>
        <v>0</v>
      </c>
      <c r="S14" s="300">
        <f>SUM(Q14:R14)</f>
        <v>35439.166666666664</v>
      </c>
    </row>
    <row r="15" spans="1:19" x14ac:dyDescent="0.3">
      <c r="A15" s="366" t="s">
        <v>33</v>
      </c>
      <c r="B15" s="207" t="s">
        <v>58</v>
      </c>
      <c r="C15" s="226">
        <v>27</v>
      </c>
      <c r="D15" s="213">
        <v>716.66666666666663</v>
      </c>
      <c r="E15" s="210"/>
      <c r="F15" s="274">
        <f>D15*C15</f>
        <v>19350</v>
      </c>
      <c r="G15" s="275">
        <f>E15*C15</f>
        <v>0</v>
      </c>
      <c r="H15" s="276">
        <f>F15+G15</f>
        <v>19350</v>
      </c>
      <c r="I15" s="314">
        <f t="shared" si="8"/>
        <v>2902.5</v>
      </c>
      <c r="J15" s="315">
        <f t="shared" si="5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7"/>
      <c r="B16" s="211" t="s">
        <v>59</v>
      </c>
      <c r="C16" s="212">
        <v>43</v>
      </c>
      <c r="D16" s="213">
        <v>716.66666666666663</v>
      </c>
      <c r="E16" s="214"/>
      <c r="F16" s="282">
        <f>D16*C16</f>
        <v>30816.666666666664</v>
      </c>
      <c r="G16" s="283">
        <f t="shared" ref="G16:G17" si="11">E16*C16</f>
        <v>0</v>
      </c>
      <c r="H16" s="284">
        <f t="shared" ref="H16:H17" si="12">F16+G16</f>
        <v>30816.666666666664</v>
      </c>
      <c r="I16" s="282">
        <f t="shared" si="8"/>
        <v>4622.4999999999991</v>
      </c>
      <c r="J16" s="284">
        <f t="shared" si="5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8"/>
      <c r="B17" s="216" t="s">
        <v>60</v>
      </c>
      <c r="C17" s="224">
        <v>75</v>
      </c>
      <c r="D17" s="218">
        <v>1003.3333333333334</v>
      </c>
      <c r="E17" s="219"/>
      <c r="F17" s="288">
        <f>D17*C17</f>
        <v>75250</v>
      </c>
      <c r="G17" s="289">
        <f t="shared" si="11"/>
        <v>0</v>
      </c>
      <c r="H17" s="290">
        <f t="shared" si="12"/>
        <v>75250</v>
      </c>
      <c r="I17" s="291">
        <f t="shared" si="8"/>
        <v>11287.5</v>
      </c>
      <c r="J17" s="292">
        <f t="shared" si="5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3">SUM(E15:E17)</f>
        <v>0</v>
      </c>
      <c r="F18" s="298">
        <f t="shared" si="13"/>
        <v>125416.66666666666</v>
      </c>
      <c r="G18" s="299">
        <f>SUM(G15:G17)</f>
        <v>0</v>
      </c>
      <c r="H18" s="300">
        <f>SUM(H15:H17)</f>
        <v>125416.66666666666</v>
      </c>
      <c r="I18" s="298">
        <f t="shared" ref="I18" si="14">SUM(I15:I17)</f>
        <v>18812.5</v>
      </c>
      <c r="J18" s="300">
        <f t="shared" ref="J18" si="15">SUM(J15:J17)</f>
        <v>0</v>
      </c>
      <c r="K18" s="306"/>
      <c r="L18" s="308"/>
      <c r="M18" s="312"/>
      <c r="N18" s="313"/>
      <c r="O18" s="301"/>
      <c r="P18" s="302"/>
      <c r="Q18" s="298">
        <f>F18+I18+M18+O18</f>
        <v>144229.16666666666</v>
      </c>
      <c r="R18" s="299">
        <f>G18+J18+N18+P18</f>
        <v>0</v>
      </c>
      <c r="S18" s="300">
        <f>SUM(Q18:R18)</f>
        <v>144229.16666666666</v>
      </c>
    </row>
    <row r="19" spans="1:19" x14ac:dyDescent="0.3">
      <c r="A19" s="366" t="s">
        <v>34</v>
      </c>
      <c r="B19" s="207" t="s">
        <v>58</v>
      </c>
      <c r="C19" s="208">
        <v>27</v>
      </c>
      <c r="D19" s="213">
        <v>860</v>
      </c>
      <c r="E19" s="210"/>
      <c r="F19" s="274">
        <f>D19*C19</f>
        <v>23220</v>
      </c>
      <c r="G19" s="275">
        <f>E19*C19</f>
        <v>0</v>
      </c>
      <c r="H19" s="276">
        <f>F19+G19</f>
        <v>23220</v>
      </c>
      <c r="I19" s="314">
        <f t="shared" si="8"/>
        <v>3483</v>
      </c>
      <c r="J19" s="315">
        <f t="shared" si="5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7"/>
      <c r="B20" s="211" t="s">
        <v>59</v>
      </c>
      <c r="C20" s="212">
        <v>43</v>
      </c>
      <c r="D20" s="213">
        <v>860</v>
      </c>
      <c r="E20" s="214"/>
      <c r="F20" s="282">
        <f>D20*C20</f>
        <v>36980</v>
      </c>
      <c r="G20" s="283">
        <f t="shared" ref="G20:G21" si="16">E20*C20</f>
        <v>0</v>
      </c>
      <c r="H20" s="284">
        <f t="shared" ref="H20:H21" si="17">F20+G20</f>
        <v>36980</v>
      </c>
      <c r="I20" s="282">
        <f t="shared" si="8"/>
        <v>5547</v>
      </c>
      <c r="J20" s="284">
        <f t="shared" si="5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8"/>
      <c r="B21" s="216" t="s">
        <v>60</v>
      </c>
      <c r="C21" s="224">
        <v>75</v>
      </c>
      <c r="D21" s="218">
        <v>860</v>
      </c>
      <c r="E21" s="219"/>
      <c r="F21" s="288">
        <f>D21*C21</f>
        <v>64500</v>
      </c>
      <c r="G21" s="289">
        <f t="shared" si="16"/>
        <v>0</v>
      </c>
      <c r="H21" s="290">
        <f t="shared" si="17"/>
        <v>64500</v>
      </c>
      <c r="I21" s="291">
        <f t="shared" si="8"/>
        <v>9675</v>
      </c>
      <c r="J21" s="292">
        <f t="shared" si="5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8">SUM(E19:E21)</f>
        <v>0</v>
      </c>
      <c r="F22" s="298">
        <f t="shared" si="18"/>
        <v>124700</v>
      </c>
      <c r="G22" s="299">
        <f t="shared" si="18"/>
        <v>0</v>
      </c>
      <c r="H22" s="300">
        <f>SUM(H19:H21)</f>
        <v>124700</v>
      </c>
      <c r="I22" s="298">
        <f>SUM(I19:I21)</f>
        <v>18705</v>
      </c>
      <c r="J22" s="300">
        <f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">
      <c r="A23" s="366" t="s">
        <v>35</v>
      </c>
      <c r="B23" s="207" t="s">
        <v>58</v>
      </c>
      <c r="C23" s="208">
        <v>27</v>
      </c>
      <c r="D23" s="209"/>
      <c r="E23" s="210">
        <v>2150</v>
      </c>
      <c r="F23" s="274">
        <f>D23*C23</f>
        <v>0</v>
      </c>
      <c r="G23" s="275">
        <f>E23*C23</f>
        <v>58050</v>
      </c>
      <c r="H23" s="276">
        <f>(F23+G23)</f>
        <v>58050</v>
      </c>
      <c r="I23" s="314">
        <f t="shared" si="8"/>
        <v>0</v>
      </c>
      <c r="J23" s="315">
        <f t="shared" si="5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7"/>
      <c r="B24" s="211" t="s">
        <v>59</v>
      </c>
      <c r="C24" s="212">
        <v>43</v>
      </c>
      <c r="D24" s="213"/>
      <c r="E24" s="214">
        <v>1863.3333333333333</v>
      </c>
      <c r="F24" s="282">
        <f>D24*C24</f>
        <v>0</v>
      </c>
      <c r="G24" s="283">
        <f t="shared" ref="G24:G25" si="19">E24*C24</f>
        <v>80123.333333333328</v>
      </c>
      <c r="H24" s="284">
        <f t="shared" ref="H24:H25" si="20">(F24+G24)</f>
        <v>80123.333333333328</v>
      </c>
      <c r="I24" s="282">
        <f t="shared" si="8"/>
        <v>0</v>
      </c>
      <c r="J24" s="284">
        <f t="shared" si="5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8"/>
      <c r="B25" s="216" t="s">
        <v>60</v>
      </c>
      <c r="C25" s="224">
        <v>75</v>
      </c>
      <c r="D25" s="218"/>
      <c r="E25" s="219">
        <v>1003.3333333333334</v>
      </c>
      <c r="F25" s="288">
        <f>D25*C25</f>
        <v>0</v>
      </c>
      <c r="G25" s="289">
        <f t="shared" si="19"/>
        <v>75250</v>
      </c>
      <c r="H25" s="290">
        <f t="shared" si="20"/>
        <v>75250</v>
      </c>
      <c r="I25" s="291">
        <f t="shared" si="8"/>
        <v>0</v>
      </c>
      <c r="J25" s="292">
        <f t="shared" si="5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:G26" si="21">SUM(E23:E25)</f>
        <v>5016.6666666666661</v>
      </c>
      <c r="F26" s="298">
        <f t="shared" si="21"/>
        <v>0</v>
      </c>
      <c r="G26" s="299">
        <f t="shared" si="21"/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9" t="s">
        <v>75</v>
      </c>
      <c r="B28" s="370"/>
      <c r="C28" s="371"/>
      <c r="D28" s="222">
        <f>D10+D14+D18+D22+D26</f>
        <v>7883.333333333333</v>
      </c>
      <c r="E28" s="223">
        <f>E10+E14+E18+E22+E26</f>
        <v>5016.6666666666661</v>
      </c>
      <c r="F28" s="298">
        <f>F10+F14+F18+F22+F26</f>
        <v>350450</v>
      </c>
      <c r="G28" s="299">
        <f t="shared" ref="G28" si="22">G10+G14+G18+G22+G26</f>
        <v>213423.33333333331</v>
      </c>
      <c r="H28" s="300">
        <f>H10+H14+H18+H22+H26</f>
        <v>563873.33333333326</v>
      </c>
      <c r="I28" s="298">
        <f>I10+I14+I18+I22+I26</f>
        <v>52567.5</v>
      </c>
      <c r="J28" s="300">
        <f>J10+J14+J18+J22+J26</f>
        <v>32013.5</v>
      </c>
      <c r="K28" s="325">
        <v>1000</v>
      </c>
      <c r="L28" s="326">
        <v>1000</v>
      </c>
      <c r="M28" s="298">
        <f t="shared" ref="M28:P28" si="23">M10+M14+M18+M22+M26</f>
        <v>0</v>
      </c>
      <c r="N28" s="300">
        <f t="shared" si="23"/>
        <v>0</v>
      </c>
      <c r="O28" s="298">
        <f t="shared" si="23"/>
        <v>0</v>
      </c>
      <c r="P28" s="300">
        <f t="shared" si="23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1" t="s">
        <v>76</v>
      </c>
      <c r="B30" s="362"/>
      <c r="C30" s="327">
        <f>65%*Q28+40%*R28</f>
        <v>361186.10833333334</v>
      </c>
      <c r="K30" s="14"/>
    </row>
    <row r="31" spans="1:19" ht="16.2" customHeight="1" thickBot="1" x14ac:dyDescent="0.35">
      <c r="A31" s="372" t="s">
        <v>118</v>
      </c>
      <c r="B31" s="373"/>
      <c r="C31" s="327">
        <f>65%*Q28</f>
        <v>262611.375</v>
      </c>
      <c r="K31" s="14"/>
    </row>
    <row r="32" spans="1:19" ht="16.2" customHeight="1" thickBot="1" x14ac:dyDescent="0.35">
      <c r="A32" s="372" t="s">
        <v>119</v>
      </c>
      <c r="B32" s="373"/>
      <c r="C32" s="327">
        <f>C30-C31</f>
        <v>98574.733333333337</v>
      </c>
      <c r="K32" s="14"/>
    </row>
    <row r="33" spans="1:11" x14ac:dyDescent="0.3">
      <c r="C33" s="13"/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3" t="s">
        <v>132</v>
      </c>
      <c r="B35" s="228" t="s">
        <v>58</v>
      </c>
      <c r="C35" s="229">
        <f t="shared" ref="C35:D37" si="24">D23+D19+D15+D11+D7</f>
        <v>3010</v>
      </c>
      <c r="D35" s="230">
        <f t="shared" si="24"/>
        <v>2150</v>
      </c>
      <c r="E35" s="230">
        <f>SUM(C35:D35)</f>
        <v>5160</v>
      </c>
      <c r="H35" s="13"/>
      <c r="K35" s="14"/>
    </row>
    <row r="36" spans="1:11" ht="15" thickBot="1" x14ac:dyDescent="0.35">
      <c r="A36" s="364"/>
      <c r="B36" s="231" t="s">
        <v>59</v>
      </c>
      <c r="C36" s="229">
        <f t="shared" si="24"/>
        <v>3009.9999999999995</v>
      </c>
      <c r="D36" s="230">
        <f t="shared" si="24"/>
        <v>1863.3333333333333</v>
      </c>
      <c r="E36" s="230">
        <f t="shared" ref="E36:E37" si="25">SUM(C36:D36)</f>
        <v>4873.333333333333</v>
      </c>
      <c r="H36" s="13"/>
      <c r="K36" s="14"/>
    </row>
    <row r="37" spans="1:11" ht="15" thickBot="1" x14ac:dyDescent="0.35">
      <c r="A37" s="365"/>
      <c r="B37" s="232" t="s">
        <v>60</v>
      </c>
      <c r="C37" s="229">
        <f t="shared" si="24"/>
        <v>1863.3333333333335</v>
      </c>
      <c r="D37" s="230">
        <f t="shared" si="24"/>
        <v>1003.3333333333334</v>
      </c>
      <c r="E37" s="230">
        <f t="shared" si="25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Q5:S5"/>
    <mergeCell ref="A7:A9"/>
    <mergeCell ref="A11:A13"/>
    <mergeCell ref="A5:E5"/>
    <mergeCell ref="F5:H5"/>
    <mergeCell ref="I5:J5"/>
    <mergeCell ref="M5:N5"/>
    <mergeCell ref="O5:P5"/>
    <mergeCell ref="B6:C6"/>
    <mergeCell ref="K5:L5"/>
    <mergeCell ref="A30:B30"/>
    <mergeCell ref="A35:A37"/>
    <mergeCell ref="A15:A17"/>
    <mergeCell ref="A19:A21"/>
    <mergeCell ref="A23:A25"/>
    <mergeCell ref="A28:C28"/>
    <mergeCell ref="A31:B31"/>
    <mergeCell ref="A32:B32"/>
  </mergeCells>
  <pageMargins left="0.7" right="0.7" top="0.75" bottom="0.75" header="0.3" footer="0.3"/>
  <ignoredErrors>
    <ignoredError sqref="H10:J10 H14:J14 H18:J18 I22:J22" formula="1"/>
  </ignoredErrors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9092-327D-4AAA-9558-235E0E0F27CC}">
  <dimension ref="A4:S51"/>
  <sheetViews>
    <sheetView zoomScaleNormal="100" workbookViewId="0">
      <pane xSplit="1" ySplit="6" topLeftCell="C21" activePane="bottomRight" state="frozen"/>
      <selection pane="topRight" activeCell="B1" sqref="B1"/>
      <selection pane="bottomLeft" activeCell="A3" sqref="A3"/>
      <selection pane="bottomRight" activeCell="C31" sqref="C31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0.66406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7" t="s">
        <v>77</v>
      </c>
      <c r="B5" s="377"/>
      <c r="C5" s="377"/>
      <c r="D5" s="377"/>
      <c r="E5" s="377"/>
      <c r="F5" s="378" t="s">
        <v>71</v>
      </c>
      <c r="G5" s="375"/>
      <c r="H5" s="379"/>
      <c r="I5" s="378" t="s">
        <v>72</v>
      </c>
      <c r="J5" s="376"/>
      <c r="K5" s="380" t="s">
        <v>43</v>
      </c>
      <c r="L5" s="381"/>
      <c r="M5" s="380" t="s">
        <v>44</v>
      </c>
      <c r="N5" s="381"/>
      <c r="O5" s="380" t="s">
        <v>45</v>
      </c>
      <c r="P5" s="382"/>
      <c r="Q5" s="374" t="s">
        <v>73</v>
      </c>
      <c r="R5" s="375"/>
      <c r="S5" s="376"/>
    </row>
    <row r="6" spans="1:19" s="3" customFormat="1" ht="43.8" thickBot="1" x14ac:dyDescent="0.35">
      <c r="A6" s="194" t="s">
        <v>115</v>
      </c>
      <c r="B6" s="383" t="s">
        <v>74</v>
      </c>
      <c r="C6" s="384"/>
      <c r="D6" s="195" t="s">
        <v>130</v>
      </c>
      <c r="E6" s="196" t="s">
        <v>131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6" t="s">
        <v>31</v>
      </c>
      <c r="B7" s="207" t="s">
        <v>58</v>
      </c>
      <c r="C7" s="208">
        <v>27</v>
      </c>
      <c r="D7" s="209">
        <v>1433.3333333333333</v>
      </c>
      <c r="E7" s="210"/>
      <c r="F7" s="274">
        <f>D7*C7</f>
        <v>38700</v>
      </c>
      <c r="G7" s="275">
        <f>E7*C7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7"/>
      <c r="B8" s="211" t="s">
        <v>59</v>
      </c>
      <c r="C8" s="212">
        <v>43</v>
      </c>
      <c r="D8" s="213">
        <v>716.66666666666663</v>
      </c>
      <c r="E8" s="214"/>
      <c r="F8" s="282">
        <f>D8*C8</f>
        <v>30816.666666666664</v>
      </c>
      <c r="G8" s="283">
        <f t="shared" ref="G8:G9" si="0">E8*C8</f>
        <v>0</v>
      </c>
      <c r="H8" s="284">
        <f t="shared" ref="H8:H9" si="1">F8+G8</f>
        <v>30816.666666666664</v>
      </c>
      <c r="I8" s="282">
        <f t="shared" ref="I8:J9" si="2">15%*F8</f>
        <v>4622.4999999999991</v>
      </c>
      <c r="J8" s="284">
        <f t="shared" si="2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8"/>
      <c r="B9" s="216" t="s">
        <v>60</v>
      </c>
      <c r="C9" s="217">
        <v>75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si="2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3">SUM(E7:E9)</f>
        <v>0</v>
      </c>
      <c r="F10" s="298">
        <f>SUM(F7:F9)</f>
        <v>69516.666666666657</v>
      </c>
      <c r="G10" s="299">
        <f t="shared" si="3"/>
        <v>0</v>
      </c>
      <c r="H10" s="300">
        <f>SUM(H7:H9)</f>
        <v>69516.666666666657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79944.166666666657</v>
      </c>
      <c r="R10" s="299">
        <f>G10+J10+N10+P10</f>
        <v>0</v>
      </c>
      <c r="S10" s="300">
        <f>SUM(Q10:R10)</f>
        <v>79944.166666666657</v>
      </c>
    </row>
    <row r="11" spans="1:19" x14ac:dyDescent="0.3">
      <c r="A11" s="366" t="s">
        <v>32</v>
      </c>
      <c r="B11" s="207" t="s">
        <v>58</v>
      </c>
      <c r="C11" s="208">
        <v>27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4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7"/>
      <c r="B12" s="211" t="s">
        <v>59</v>
      </c>
      <c r="C12" s="212">
        <v>43</v>
      </c>
      <c r="D12" s="213">
        <v>716.66666666666663</v>
      </c>
      <c r="E12" s="214"/>
      <c r="F12" s="282">
        <f>D12*C12</f>
        <v>30816.666666666664</v>
      </c>
      <c r="G12" s="283">
        <f t="shared" ref="G12:G13" si="5">E12*C12</f>
        <v>0</v>
      </c>
      <c r="H12" s="284">
        <f t="shared" ref="H12:H13" si="6">F12+G12</f>
        <v>30816.666666666664</v>
      </c>
      <c r="I12" s="282">
        <f t="shared" ref="I12:I25" si="7">15%*F12</f>
        <v>4622.4999999999991</v>
      </c>
      <c r="J12" s="284">
        <f t="shared" si="4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8"/>
      <c r="B13" s="216" t="s">
        <v>60</v>
      </c>
      <c r="C13" s="224">
        <v>75</v>
      </c>
      <c r="D13" s="218"/>
      <c r="E13" s="219"/>
      <c r="F13" s="288">
        <f>D13*C13</f>
        <v>0</v>
      </c>
      <c r="G13" s="289">
        <f t="shared" si="5"/>
        <v>0</v>
      </c>
      <c r="H13" s="290">
        <f t="shared" si="6"/>
        <v>0</v>
      </c>
      <c r="I13" s="291">
        <f t="shared" si="7"/>
        <v>0</v>
      </c>
      <c r="J13" s="292">
        <f t="shared" si="4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8">SUM(E11:E13)</f>
        <v>0</v>
      </c>
      <c r="F14" s="298">
        <f>SUM(F11:F13)</f>
        <v>30816.666666666664</v>
      </c>
      <c r="G14" s="299">
        <f>SUM(G11:G13)</f>
        <v>0</v>
      </c>
      <c r="H14" s="300">
        <f>SUM(H11:H13)</f>
        <v>30816.666666666664</v>
      </c>
      <c r="I14" s="298">
        <f t="shared" ref="I14:J14" si="9">SUM(I11:I13)</f>
        <v>4622.4999999999991</v>
      </c>
      <c r="J14" s="300">
        <f t="shared" si="9"/>
        <v>0</v>
      </c>
      <c r="K14" s="306"/>
      <c r="L14" s="308"/>
      <c r="M14" s="312"/>
      <c r="N14" s="313"/>
      <c r="O14" s="301"/>
      <c r="P14" s="302"/>
      <c r="Q14" s="298">
        <f>F14+I14+M14+O14</f>
        <v>35439.166666666664</v>
      </c>
      <c r="R14" s="299">
        <f>G14+J14+N14+P14</f>
        <v>0</v>
      </c>
      <c r="S14" s="300">
        <f>SUM(Q14:R14)</f>
        <v>35439.166666666664</v>
      </c>
    </row>
    <row r="15" spans="1:19" x14ac:dyDescent="0.3">
      <c r="A15" s="366" t="s">
        <v>33</v>
      </c>
      <c r="B15" s="207" t="s">
        <v>58</v>
      </c>
      <c r="C15" s="226">
        <v>27</v>
      </c>
      <c r="D15" s="213">
        <v>716.66666666666663</v>
      </c>
      <c r="E15" s="210"/>
      <c r="F15" s="274">
        <f>D15*C15</f>
        <v>19350</v>
      </c>
      <c r="G15" s="275">
        <f>E15*C15</f>
        <v>0</v>
      </c>
      <c r="H15" s="276">
        <f>F15+G15</f>
        <v>19350</v>
      </c>
      <c r="I15" s="314">
        <f t="shared" si="7"/>
        <v>2902.5</v>
      </c>
      <c r="J15" s="315">
        <f t="shared" si="4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7"/>
      <c r="B16" s="211" t="s">
        <v>59</v>
      </c>
      <c r="C16" s="212">
        <v>43</v>
      </c>
      <c r="D16" s="213">
        <v>716.66666666666663</v>
      </c>
      <c r="E16" s="214"/>
      <c r="F16" s="282">
        <f>D16*C16</f>
        <v>30816.666666666664</v>
      </c>
      <c r="G16" s="283">
        <f t="shared" ref="G16:G17" si="10">E16*C16</f>
        <v>0</v>
      </c>
      <c r="H16" s="284">
        <f t="shared" ref="H16:H17" si="11">F16+G16</f>
        <v>30816.666666666664</v>
      </c>
      <c r="I16" s="282">
        <f t="shared" si="7"/>
        <v>4622.4999999999991</v>
      </c>
      <c r="J16" s="284">
        <f t="shared" si="4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8"/>
      <c r="B17" s="216" t="s">
        <v>60</v>
      </c>
      <c r="C17" s="224">
        <v>75</v>
      </c>
      <c r="D17" s="218">
        <v>1003.3333333333334</v>
      </c>
      <c r="E17" s="219"/>
      <c r="F17" s="288">
        <f>D17*C17</f>
        <v>75250</v>
      </c>
      <c r="G17" s="289">
        <f t="shared" si="10"/>
        <v>0</v>
      </c>
      <c r="H17" s="290">
        <f t="shared" si="11"/>
        <v>75250</v>
      </c>
      <c r="I17" s="291">
        <f t="shared" si="7"/>
        <v>11287.5</v>
      </c>
      <c r="J17" s="292">
        <f t="shared" si="4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2">SUM(E15:E17)</f>
        <v>0</v>
      </c>
      <c r="F18" s="298">
        <f t="shared" si="12"/>
        <v>125416.66666666666</v>
      </c>
      <c r="G18" s="299">
        <f>SUM(G15:G17)</f>
        <v>0</v>
      </c>
      <c r="H18" s="300">
        <f>SUM(H15:H17)</f>
        <v>125416.66666666666</v>
      </c>
      <c r="I18" s="298">
        <f t="shared" ref="I18:J18" si="13">SUM(I15:I17)</f>
        <v>18812.5</v>
      </c>
      <c r="J18" s="300">
        <f t="shared" si="13"/>
        <v>0</v>
      </c>
      <c r="K18" s="306"/>
      <c r="L18" s="308"/>
      <c r="M18" s="312"/>
      <c r="N18" s="313"/>
      <c r="O18" s="301"/>
      <c r="P18" s="302"/>
      <c r="Q18" s="298">
        <f>F18+I18+M18+O18</f>
        <v>144229.16666666666</v>
      </c>
      <c r="R18" s="299">
        <f>G18+J18+N18+P18</f>
        <v>0</v>
      </c>
      <c r="S18" s="300">
        <f>SUM(Q18:R18)</f>
        <v>144229.16666666666</v>
      </c>
    </row>
    <row r="19" spans="1:19" x14ac:dyDescent="0.3">
      <c r="A19" s="366" t="s">
        <v>34</v>
      </c>
      <c r="B19" s="207" t="s">
        <v>58</v>
      </c>
      <c r="C19" s="208">
        <v>27</v>
      </c>
      <c r="D19" s="213">
        <v>860</v>
      </c>
      <c r="E19" s="210"/>
      <c r="F19" s="274">
        <f>D19*C19</f>
        <v>23220</v>
      </c>
      <c r="G19" s="275">
        <f>E19*C19</f>
        <v>0</v>
      </c>
      <c r="H19" s="276">
        <f>F19+G19</f>
        <v>23220</v>
      </c>
      <c r="I19" s="314">
        <f t="shared" si="7"/>
        <v>3483</v>
      </c>
      <c r="J19" s="315">
        <f t="shared" si="4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7"/>
      <c r="B20" s="211" t="s">
        <v>59</v>
      </c>
      <c r="C20" s="212">
        <v>43</v>
      </c>
      <c r="D20" s="213">
        <v>860</v>
      </c>
      <c r="E20" s="214"/>
      <c r="F20" s="282">
        <f>D20*C20</f>
        <v>36980</v>
      </c>
      <c r="G20" s="283">
        <f t="shared" ref="G20:G21" si="14">E20*C20</f>
        <v>0</v>
      </c>
      <c r="H20" s="284">
        <f t="shared" ref="H20:H21" si="15">F20+G20</f>
        <v>36980</v>
      </c>
      <c r="I20" s="282">
        <f t="shared" si="7"/>
        <v>5547</v>
      </c>
      <c r="J20" s="284">
        <f t="shared" si="4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8"/>
      <c r="B21" s="216" t="s">
        <v>60</v>
      </c>
      <c r="C21" s="224">
        <v>75</v>
      </c>
      <c r="D21" s="218">
        <v>860</v>
      </c>
      <c r="E21" s="219"/>
      <c r="F21" s="288">
        <f>D21*C21</f>
        <v>64500</v>
      </c>
      <c r="G21" s="289">
        <f t="shared" si="14"/>
        <v>0</v>
      </c>
      <c r="H21" s="290">
        <f t="shared" si="15"/>
        <v>64500</v>
      </c>
      <c r="I21" s="291">
        <f t="shared" si="7"/>
        <v>9675</v>
      </c>
      <c r="J21" s="292">
        <f t="shared" si="4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6">SUM(E19:E21)</f>
        <v>0</v>
      </c>
      <c r="F22" s="298">
        <f t="shared" si="16"/>
        <v>124700</v>
      </c>
      <c r="G22" s="299">
        <f t="shared" si="16"/>
        <v>0</v>
      </c>
      <c r="H22" s="300">
        <f>SUM(H19:H21)</f>
        <v>124700</v>
      </c>
      <c r="I22" s="298">
        <f>SUM(I19:I21)</f>
        <v>18705</v>
      </c>
      <c r="J22" s="300">
        <f t="shared" ref="J22" si="17"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">
      <c r="A23" s="366" t="s">
        <v>35</v>
      </c>
      <c r="B23" s="207" t="s">
        <v>58</v>
      </c>
      <c r="C23" s="208">
        <v>27</v>
      </c>
      <c r="D23" s="209"/>
      <c r="E23" s="210">
        <v>2150</v>
      </c>
      <c r="F23" s="274">
        <f>D23*C23</f>
        <v>0</v>
      </c>
      <c r="G23" s="275">
        <f>E23*C23</f>
        <v>58050</v>
      </c>
      <c r="H23" s="276">
        <f>(F23+G23)</f>
        <v>58050</v>
      </c>
      <c r="I23" s="314">
        <f t="shared" si="7"/>
        <v>0</v>
      </c>
      <c r="J23" s="315">
        <f t="shared" si="4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7"/>
      <c r="B24" s="211" t="s">
        <v>59</v>
      </c>
      <c r="C24" s="212">
        <v>43</v>
      </c>
      <c r="D24" s="213"/>
      <c r="E24" s="214">
        <v>1863.3333333333333</v>
      </c>
      <c r="F24" s="282">
        <f>D24*C24</f>
        <v>0</v>
      </c>
      <c r="G24" s="283">
        <f t="shared" ref="G24:G25" si="18">E24*C24</f>
        <v>80123.333333333328</v>
      </c>
      <c r="H24" s="284">
        <f t="shared" ref="H24:H25" si="19">(F24+G24)</f>
        <v>80123.333333333328</v>
      </c>
      <c r="I24" s="282">
        <f t="shared" si="7"/>
        <v>0</v>
      </c>
      <c r="J24" s="284">
        <f t="shared" si="4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8"/>
      <c r="B25" s="216" t="s">
        <v>60</v>
      </c>
      <c r="C25" s="224">
        <v>75</v>
      </c>
      <c r="D25" s="218"/>
      <c r="E25" s="219">
        <v>1003.3333333333334</v>
      </c>
      <c r="F25" s="288">
        <f>D25*C25</f>
        <v>0</v>
      </c>
      <c r="G25" s="289">
        <f t="shared" si="18"/>
        <v>75250</v>
      </c>
      <c r="H25" s="290">
        <f t="shared" si="19"/>
        <v>75250</v>
      </c>
      <c r="I25" s="291">
        <f t="shared" si="7"/>
        <v>0</v>
      </c>
      <c r="J25" s="292">
        <f t="shared" si="4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:G26" si="20">SUM(E23:E25)</f>
        <v>5016.6666666666661</v>
      </c>
      <c r="F26" s="298">
        <f t="shared" si="20"/>
        <v>0</v>
      </c>
      <c r="G26" s="299">
        <f t="shared" si="20"/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9" t="s">
        <v>75</v>
      </c>
      <c r="B28" s="370"/>
      <c r="C28" s="371"/>
      <c r="D28" s="222">
        <f>D10+D14+D18+D22+D26</f>
        <v>7883.333333333333</v>
      </c>
      <c r="E28" s="223">
        <f>E10+E14+E18+E22+E26</f>
        <v>5016.6666666666661</v>
      </c>
      <c r="F28" s="298">
        <f>F10+F14+F18+F22+F26</f>
        <v>350450</v>
      </c>
      <c r="G28" s="299">
        <f t="shared" ref="G28" si="21">G10+G14+G18+G22+G26</f>
        <v>213423.33333333331</v>
      </c>
      <c r="H28" s="300">
        <f>H10+H14+H18+H22+H26</f>
        <v>563873.33333333326</v>
      </c>
      <c r="I28" s="298">
        <f>I10+I14+I18+I22+I26</f>
        <v>52567.5</v>
      </c>
      <c r="J28" s="300">
        <f>J10+J14+J18+J22+J26</f>
        <v>32013.5</v>
      </c>
      <c r="K28" s="325">
        <v>1000</v>
      </c>
      <c r="L28" s="326">
        <v>1000</v>
      </c>
      <c r="M28" s="298">
        <f t="shared" ref="M28:P28" si="22">M10+M14+M18+M22+M26</f>
        <v>0</v>
      </c>
      <c r="N28" s="300">
        <f t="shared" si="22"/>
        <v>0</v>
      </c>
      <c r="O28" s="298">
        <f t="shared" si="22"/>
        <v>0</v>
      </c>
      <c r="P28" s="300">
        <f t="shared" si="22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1" t="s">
        <v>76</v>
      </c>
      <c r="B30" s="362"/>
      <c r="C30" s="327">
        <f>75%*Q28+50%*R28</f>
        <v>426231.54166666663</v>
      </c>
      <c r="K30" s="14"/>
    </row>
    <row r="31" spans="1:19" ht="16.2" customHeight="1" thickBot="1" x14ac:dyDescent="0.35">
      <c r="A31" s="372" t="s">
        <v>118</v>
      </c>
      <c r="B31" s="373"/>
      <c r="C31" s="327">
        <f>75%*Q28</f>
        <v>303013.125</v>
      </c>
      <c r="K31" s="14"/>
    </row>
    <row r="32" spans="1:19" ht="16.2" customHeight="1" thickBot="1" x14ac:dyDescent="0.35">
      <c r="A32" s="372" t="s">
        <v>119</v>
      </c>
      <c r="B32" s="373"/>
      <c r="C32" s="327">
        <f>C30-C31</f>
        <v>123218.41666666663</v>
      </c>
      <c r="K32" s="14"/>
    </row>
    <row r="33" spans="1:11" x14ac:dyDescent="0.3"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3" t="s">
        <v>132</v>
      </c>
      <c r="B35" s="228" t="s">
        <v>58</v>
      </c>
      <c r="C35" s="229">
        <f t="shared" ref="C35:D37" si="23">D23+D19+D15+D11+D7</f>
        <v>3010</v>
      </c>
      <c r="D35" s="230">
        <f t="shared" si="23"/>
        <v>2150</v>
      </c>
      <c r="E35" s="230">
        <f>SUM(C35:D35)</f>
        <v>5160</v>
      </c>
      <c r="H35" s="13"/>
      <c r="K35" s="14"/>
    </row>
    <row r="36" spans="1:11" ht="15" thickBot="1" x14ac:dyDescent="0.35">
      <c r="A36" s="364"/>
      <c r="B36" s="231" t="s">
        <v>59</v>
      </c>
      <c r="C36" s="229">
        <f t="shared" si="23"/>
        <v>3009.9999999999995</v>
      </c>
      <c r="D36" s="230">
        <f t="shared" si="23"/>
        <v>1863.3333333333333</v>
      </c>
      <c r="E36" s="230">
        <f t="shared" ref="E36:E37" si="24">SUM(C36:D36)</f>
        <v>4873.333333333333</v>
      </c>
      <c r="H36" s="13"/>
      <c r="K36" s="14"/>
    </row>
    <row r="37" spans="1:11" ht="15" thickBot="1" x14ac:dyDescent="0.35">
      <c r="A37" s="365"/>
      <c r="B37" s="232" t="s">
        <v>60</v>
      </c>
      <c r="C37" s="229">
        <f t="shared" si="23"/>
        <v>1863.3333333333335</v>
      </c>
      <c r="D37" s="230">
        <f t="shared" si="23"/>
        <v>1003.3333333333334</v>
      </c>
      <c r="E37" s="230">
        <f t="shared" si="24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ht="15" thickTop="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A23:A25"/>
    <mergeCell ref="A19:A21"/>
    <mergeCell ref="A5:E5"/>
    <mergeCell ref="F5:H5"/>
    <mergeCell ref="I5:J5"/>
    <mergeCell ref="A15:A17"/>
    <mergeCell ref="K5:L5"/>
    <mergeCell ref="Q5:S5"/>
    <mergeCell ref="B6:C6"/>
    <mergeCell ref="A7:A9"/>
    <mergeCell ref="A11:A13"/>
    <mergeCell ref="M5:N5"/>
    <mergeCell ref="O5:P5"/>
    <mergeCell ref="A28:C28"/>
    <mergeCell ref="A30:B30"/>
    <mergeCell ref="A35:A37"/>
    <mergeCell ref="A31:B31"/>
    <mergeCell ref="A32:B32"/>
  </mergeCells>
  <pageMargins left="0.7" right="0.7" top="0.75" bottom="0.75" header="0.3" footer="0.3"/>
  <ignoredErrors>
    <ignoredError sqref="H10:J10 H14:J14 H18:J18 H22:J22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C7C7-63FD-43A8-AD74-1DE6A02C50CC}">
  <dimension ref="A4:S51"/>
  <sheetViews>
    <sheetView zoomScaleNormal="100" workbookViewId="0">
      <pane xSplit="1" ySplit="6" topLeftCell="B21" activePane="bottomRight" state="frozen"/>
      <selection pane="topRight" activeCell="B1" sqref="B1"/>
      <selection pane="bottomLeft" activeCell="A3" sqref="A3"/>
      <selection pane="bottomRight" activeCell="C31" sqref="C31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0.66406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7" t="s">
        <v>77</v>
      </c>
      <c r="B5" s="377"/>
      <c r="C5" s="377"/>
      <c r="D5" s="377"/>
      <c r="E5" s="377"/>
      <c r="F5" s="378" t="s">
        <v>71</v>
      </c>
      <c r="G5" s="375"/>
      <c r="H5" s="379"/>
      <c r="I5" s="378" t="s">
        <v>72</v>
      </c>
      <c r="J5" s="376"/>
      <c r="K5" s="380" t="s">
        <v>43</v>
      </c>
      <c r="L5" s="381"/>
      <c r="M5" s="380" t="s">
        <v>44</v>
      </c>
      <c r="N5" s="381"/>
      <c r="O5" s="380" t="s">
        <v>45</v>
      </c>
      <c r="P5" s="382"/>
      <c r="Q5" s="374" t="s">
        <v>73</v>
      </c>
      <c r="R5" s="375"/>
      <c r="S5" s="376"/>
    </row>
    <row r="6" spans="1:19" s="3" customFormat="1" ht="43.8" thickBot="1" x14ac:dyDescent="0.35">
      <c r="A6" s="194" t="s">
        <v>115</v>
      </c>
      <c r="B6" s="383" t="s">
        <v>74</v>
      </c>
      <c r="C6" s="384"/>
      <c r="D6" s="195" t="s">
        <v>130</v>
      </c>
      <c r="E6" s="196" t="s">
        <v>131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6" t="s">
        <v>31</v>
      </c>
      <c r="B7" s="207" t="s">
        <v>58</v>
      </c>
      <c r="C7" s="208">
        <v>27</v>
      </c>
      <c r="D7" s="209">
        <v>1433.3333333333333</v>
      </c>
      <c r="E7" s="210"/>
      <c r="F7" s="274">
        <f>D7*C7</f>
        <v>38700</v>
      </c>
      <c r="G7" s="275">
        <f>E7*C7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7"/>
      <c r="B8" s="211" t="s">
        <v>59</v>
      </c>
      <c r="C8" s="212">
        <v>43</v>
      </c>
      <c r="D8" s="213">
        <v>716.66666666666663</v>
      </c>
      <c r="E8" s="214"/>
      <c r="F8" s="282">
        <f>D8*C8</f>
        <v>30816.666666666664</v>
      </c>
      <c r="G8" s="283">
        <f t="shared" ref="G8:G9" si="0">E8*C8</f>
        <v>0</v>
      </c>
      <c r="H8" s="284">
        <f t="shared" ref="H8:H9" si="1">F8+G8</f>
        <v>30816.666666666664</v>
      </c>
      <c r="I8" s="282">
        <f t="shared" ref="I8:J9" si="2">15%*F8</f>
        <v>4622.4999999999991</v>
      </c>
      <c r="J8" s="284">
        <f t="shared" si="2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8"/>
      <c r="B9" s="216" t="s">
        <v>60</v>
      </c>
      <c r="C9" s="217">
        <v>75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si="2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3">SUM(E7:E9)</f>
        <v>0</v>
      </c>
      <c r="F10" s="298">
        <f>SUM(F7:F9)</f>
        <v>69516.666666666657</v>
      </c>
      <c r="G10" s="299">
        <f t="shared" si="3"/>
        <v>0</v>
      </c>
      <c r="H10" s="300">
        <f>SUM(H7:H9)</f>
        <v>69516.666666666657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79944.166666666657</v>
      </c>
      <c r="R10" s="299">
        <f>G10+J10+N10+P10</f>
        <v>0</v>
      </c>
      <c r="S10" s="300">
        <f>SUM(Q10:R10)</f>
        <v>79944.166666666657</v>
      </c>
    </row>
    <row r="11" spans="1:19" x14ac:dyDescent="0.3">
      <c r="A11" s="366" t="s">
        <v>32</v>
      </c>
      <c r="B11" s="207" t="s">
        <v>58</v>
      </c>
      <c r="C11" s="208">
        <v>27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4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7"/>
      <c r="B12" s="211" t="s">
        <v>59</v>
      </c>
      <c r="C12" s="212">
        <v>43</v>
      </c>
      <c r="D12" s="213">
        <v>716.66666666666663</v>
      </c>
      <c r="E12" s="214"/>
      <c r="F12" s="282">
        <f>D12*C12</f>
        <v>30816.666666666664</v>
      </c>
      <c r="G12" s="283">
        <f t="shared" ref="G12:G13" si="5">E12*C12</f>
        <v>0</v>
      </c>
      <c r="H12" s="284">
        <f t="shared" ref="H12:H13" si="6">F12+G12</f>
        <v>30816.666666666664</v>
      </c>
      <c r="I12" s="282">
        <f t="shared" ref="I12:I25" si="7">15%*F12</f>
        <v>4622.4999999999991</v>
      </c>
      <c r="J12" s="284">
        <f t="shared" si="4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8"/>
      <c r="B13" s="216" t="s">
        <v>60</v>
      </c>
      <c r="C13" s="224">
        <v>75</v>
      </c>
      <c r="D13" s="218"/>
      <c r="E13" s="219"/>
      <c r="F13" s="288">
        <f>D13*C13</f>
        <v>0</v>
      </c>
      <c r="G13" s="289">
        <f t="shared" si="5"/>
        <v>0</v>
      </c>
      <c r="H13" s="290">
        <f t="shared" si="6"/>
        <v>0</v>
      </c>
      <c r="I13" s="291">
        <f t="shared" si="7"/>
        <v>0</v>
      </c>
      <c r="J13" s="292">
        <f t="shared" si="4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8">SUM(E11:E13)</f>
        <v>0</v>
      </c>
      <c r="F14" s="298">
        <f>SUM(F11:F13)</f>
        <v>30816.666666666664</v>
      </c>
      <c r="G14" s="299">
        <f>SUM(G11:G13)</f>
        <v>0</v>
      </c>
      <c r="H14" s="300">
        <f>SUM(H11:H13)</f>
        <v>30816.666666666664</v>
      </c>
      <c r="I14" s="298">
        <f t="shared" ref="I14:J14" si="9">SUM(I11:I13)</f>
        <v>4622.4999999999991</v>
      </c>
      <c r="J14" s="300">
        <f t="shared" si="9"/>
        <v>0</v>
      </c>
      <c r="K14" s="306"/>
      <c r="L14" s="308"/>
      <c r="M14" s="312"/>
      <c r="N14" s="313"/>
      <c r="O14" s="301"/>
      <c r="P14" s="302"/>
      <c r="Q14" s="298">
        <f>F14+I14+M14+O14</f>
        <v>35439.166666666664</v>
      </c>
      <c r="R14" s="299">
        <f>G14+J14+N14+P14</f>
        <v>0</v>
      </c>
      <c r="S14" s="300">
        <f>SUM(Q14:R14)</f>
        <v>35439.166666666664</v>
      </c>
    </row>
    <row r="15" spans="1:19" x14ac:dyDescent="0.3">
      <c r="A15" s="366" t="s">
        <v>33</v>
      </c>
      <c r="B15" s="207" t="s">
        <v>58</v>
      </c>
      <c r="C15" s="226">
        <v>27</v>
      </c>
      <c r="D15" s="213">
        <v>716.66666666666663</v>
      </c>
      <c r="E15" s="210"/>
      <c r="F15" s="274">
        <f>D15*C15</f>
        <v>19350</v>
      </c>
      <c r="G15" s="275">
        <f>E15*C15</f>
        <v>0</v>
      </c>
      <c r="H15" s="276">
        <f>F15+G15</f>
        <v>19350</v>
      </c>
      <c r="I15" s="314">
        <f t="shared" si="7"/>
        <v>2902.5</v>
      </c>
      <c r="J15" s="315">
        <f t="shared" si="4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7"/>
      <c r="B16" s="211" t="s">
        <v>59</v>
      </c>
      <c r="C16" s="212">
        <v>43</v>
      </c>
      <c r="D16" s="213">
        <v>716.66666666666663</v>
      </c>
      <c r="E16" s="214"/>
      <c r="F16" s="282">
        <f>D16*C16</f>
        <v>30816.666666666664</v>
      </c>
      <c r="G16" s="283">
        <f t="shared" ref="G16:G17" si="10">E16*C16</f>
        <v>0</v>
      </c>
      <c r="H16" s="284">
        <f t="shared" ref="H16:H17" si="11">F16+G16</f>
        <v>30816.666666666664</v>
      </c>
      <c r="I16" s="282">
        <f t="shared" si="7"/>
        <v>4622.4999999999991</v>
      </c>
      <c r="J16" s="284">
        <f t="shared" si="4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8"/>
      <c r="B17" s="216" t="s">
        <v>60</v>
      </c>
      <c r="C17" s="224">
        <v>75</v>
      </c>
      <c r="D17" s="218">
        <v>1003.3333333333334</v>
      </c>
      <c r="E17" s="219"/>
      <c r="F17" s="288">
        <f>D17*C17</f>
        <v>75250</v>
      </c>
      <c r="G17" s="289">
        <f t="shared" si="10"/>
        <v>0</v>
      </c>
      <c r="H17" s="290">
        <f t="shared" si="11"/>
        <v>75250</v>
      </c>
      <c r="I17" s="291">
        <f t="shared" si="7"/>
        <v>11287.5</v>
      </c>
      <c r="J17" s="292">
        <f t="shared" si="4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2">SUM(E15:E17)</f>
        <v>0</v>
      </c>
      <c r="F18" s="298">
        <f t="shared" si="12"/>
        <v>125416.66666666666</v>
      </c>
      <c r="G18" s="299">
        <f>SUM(G15:G17)</f>
        <v>0</v>
      </c>
      <c r="H18" s="300">
        <f>SUM(H15:H17)</f>
        <v>125416.66666666666</v>
      </c>
      <c r="I18" s="298">
        <f t="shared" ref="I18:J18" si="13">SUM(I15:I17)</f>
        <v>18812.5</v>
      </c>
      <c r="J18" s="300">
        <f t="shared" si="13"/>
        <v>0</v>
      </c>
      <c r="K18" s="306"/>
      <c r="L18" s="308"/>
      <c r="M18" s="312"/>
      <c r="N18" s="313"/>
      <c r="O18" s="301"/>
      <c r="P18" s="302"/>
      <c r="Q18" s="298">
        <f>F18+I18+M18+O18</f>
        <v>144229.16666666666</v>
      </c>
      <c r="R18" s="299">
        <f>G18+J18+N18+P18</f>
        <v>0</v>
      </c>
      <c r="S18" s="300">
        <f>SUM(Q18:R18)</f>
        <v>144229.16666666666</v>
      </c>
    </row>
    <row r="19" spans="1:19" x14ac:dyDescent="0.3">
      <c r="A19" s="366" t="s">
        <v>34</v>
      </c>
      <c r="B19" s="207" t="s">
        <v>58</v>
      </c>
      <c r="C19" s="208">
        <v>27</v>
      </c>
      <c r="D19" s="213">
        <v>860</v>
      </c>
      <c r="E19" s="210"/>
      <c r="F19" s="274">
        <f>D19*C19</f>
        <v>23220</v>
      </c>
      <c r="G19" s="275">
        <f>E19*C19</f>
        <v>0</v>
      </c>
      <c r="H19" s="276">
        <f>F19+G19</f>
        <v>23220</v>
      </c>
      <c r="I19" s="314">
        <f t="shared" si="7"/>
        <v>3483</v>
      </c>
      <c r="J19" s="315">
        <f t="shared" si="4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7"/>
      <c r="B20" s="211" t="s">
        <v>59</v>
      </c>
      <c r="C20" s="212">
        <v>43</v>
      </c>
      <c r="D20" s="213">
        <v>860</v>
      </c>
      <c r="E20" s="214"/>
      <c r="F20" s="282">
        <f>D20*C20</f>
        <v>36980</v>
      </c>
      <c r="G20" s="283">
        <f t="shared" ref="G20:G21" si="14">E20*C20</f>
        <v>0</v>
      </c>
      <c r="H20" s="284">
        <f t="shared" ref="H20:H21" si="15">F20+G20</f>
        <v>36980</v>
      </c>
      <c r="I20" s="282">
        <f>15%*F20</f>
        <v>5547</v>
      </c>
      <c r="J20" s="284">
        <f t="shared" si="4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8"/>
      <c r="B21" s="216" t="s">
        <v>60</v>
      </c>
      <c r="C21" s="224">
        <v>75</v>
      </c>
      <c r="D21" s="218">
        <v>860</v>
      </c>
      <c r="E21" s="219"/>
      <c r="F21" s="288">
        <f>D21*C21</f>
        <v>64500</v>
      </c>
      <c r="G21" s="289">
        <f t="shared" si="14"/>
        <v>0</v>
      </c>
      <c r="H21" s="290">
        <f t="shared" si="15"/>
        <v>64500</v>
      </c>
      <c r="I21" s="291">
        <f t="shared" si="7"/>
        <v>9675</v>
      </c>
      <c r="J21" s="292">
        <f t="shared" si="4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6">SUM(E19:E21)</f>
        <v>0</v>
      </c>
      <c r="F22" s="298">
        <f t="shared" si="16"/>
        <v>124700</v>
      </c>
      <c r="G22" s="299">
        <f t="shared" si="16"/>
        <v>0</v>
      </c>
      <c r="H22" s="300">
        <f>SUM(H19:H21)</f>
        <v>124700</v>
      </c>
      <c r="I22" s="298">
        <f>SUM(I19:I21)</f>
        <v>18705</v>
      </c>
      <c r="J22" s="300">
        <f t="shared" ref="J22" si="17"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">
      <c r="A23" s="366" t="s">
        <v>35</v>
      </c>
      <c r="B23" s="207" t="s">
        <v>58</v>
      </c>
      <c r="C23" s="208">
        <v>27</v>
      </c>
      <c r="D23" s="209"/>
      <c r="E23" s="210">
        <v>2150</v>
      </c>
      <c r="F23" s="274">
        <f>D23*C23</f>
        <v>0</v>
      </c>
      <c r="G23" s="275">
        <f>E23*C23</f>
        <v>58050</v>
      </c>
      <c r="H23" s="276">
        <f>(F23+G23)</f>
        <v>58050</v>
      </c>
      <c r="I23" s="314">
        <f t="shared" si="7"/>
        <v>0</v>
      </c>
      <c r="J23" s="315">
        <f t="shared" si="4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7"/>
      <c r="B24" s="211" t="s">
        <v>59</v>
      </c>
      <c r="C24" s="212">
        <v>43</v>
      </c>
      <c r="D24" s="213"/>
      <c r="E24" s="214">
        <v>1863.3333333333333</v>
      </c>
      <c r="F24" s="282">
        <f>D24*C24</f>
        <v>0</v>
      </c>
      <c r="G24" s="283">
        <f t="shared" ref="G24:G25" si="18">E24*C24</f>
        <v>80123.333333333328</v>
      </c>
      <c r="H24" s="284">
        <f t="shared" ref="H24:H25" si="19">(F24+G24)</f>
        <v>80123.333333333328</v>
      </c>
      <c r="I24" s="282">
        <f t="shared" si="7"/>
        <v>0</v>
      </c>
      <c r="J24" s="284">
        <f t="shared" si="4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8"/>
      <c r="B25" s="216" t="s">
        <v>60</v>
      </c>
      <c r="C25" s="224">
        <v>75</v>
      </c>
      <c r="D25" s="218"/>
      <c r="E25" s="219">
        <v>1003.3333333333334</v>
      </c>
      <c r="F25" s="288">
        <f>D25*C25</f>
        <v>0</v>
      </c>
      <c r="G25" s="289">
        <f t="shared" si="18"/>
        <v>75250</v>
      </c>
      <c r="H25" s="290">
        <f t="shared" si="19"/>
        <v>75250</v>
      </c>
      <c r="I25" s="291">
        <f t="shared" si="7"/>
        <v>0</v>
      </c>
      <c r="J25" s="292">
        <f t="shared" si="4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:G26" si="20">SUM(E23:E25)</f>
        <v>5016.6666666666661</v>
      </c>
      <c r="F26" s="298">
        <f t="shared" si="20"/>
        <v>0</v>
      </c>
      <c r="G26" s="299">
        <f t="shared" si="20"/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9" t="s">
        <v>75</v>
      </c>
      <c r="B28" s="370"/>
      <c r="C28" s="371"/>
      <c r="D28" s="222">
        <f t="shared" ref="D28:J28" si="21">D10+D14+D18+D22+D26</f>
        <v>7883.333333333333</v>
      </c>
      <c r="E28" s="223">
        <f t="shared" si="21"/>
        <v>5016.6666666666661</v>
      </c>
      <c r="F28" s="298">
        <f t="shared" si="21"/>
        <v>350450</v>
      </c>
      <c r="G28" s="299">
        <f t="shared" si="21"/>
        <v>213423.33333333331</v>
      </c>
      <c r="H28" s="300">
        <f t="shared" si="21"/>
        <v>563873.33333333326</v>
      </c>
      <c r="I28" s="298">
        <f t="shared" si="21"/>
        <v>52567.5</v>
      </c>
      <c r="J28" s="300">
        <f t="shared" si="21"/>
        <v>32013.5</v>
      </c>
      <c r="K28" s="325">
        <v>1000</v>
      </c>
      <c r="L28" s="326">
        <v>1000</v>
      </c>
      <c r="M28" s="298">
        <f t="shared" ref="M28:P28" si="22">M10+M14+M18+M22+M26</f>
        <v>0</v>
      </c>
      <c r="N28" s="300">
        <f t="shared" si="22"/>
        <v>0</v>
      </c>
      <c r="O28" s="298">
        <f t="shared" si="22"/>
        <v>0</v>
      </c>
      <c r="P28" s="300">
        <f t="shared" si="22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1" t="s">
        <v>76</v>
      </c>
      <c r="B30" s="362"/>
      <c r="C30" s="327">
        <f>80%*Q28+60%*R28</f>
        <v>471076.1</v>
      </c>
      <c r="K30" s="14"/>
    </row>
    <row r="31" spans="1:19" ht="16.2" customHeight="1" thickBot="1" x14ac:dyDescent="0.35">
      <c r="A31" s="372" t="s">
        <v>118</v>
      </c>
      <c r="B31" s="373"/>
      <c r="C31" s="327">
        <f>80%*Q28</f>
        <v>323214</v>
      </c>
      <c r="K31" s="14"/>
    </row>
    <row r="32" spans="1:19" ht="16.2" customHeight="1" thickBot="1" x14ac:dyDescent="0.35">
      <c r="A32" s="372" t="s">
        <v>119</v>
      </c>
      <c r="B32" s="373"/>
      <c r="C32" s="327">
        <f>C30-C31</f>
        <v>147862.09999999998</v>
      </c>
      <c r="K32" s="14"/>
    </row>
    <row r="33" spans="1:11" x14ac:dyDescent="0.3">
      <c r="C33" s="13"/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3" t="s">
        <v>132</v>
      </c>
      <c r="B35" s="228" t="s">
        <v>58</v>
      </c>
      <c r="C35" s="229">
        <f t="shared" ref="C35:D37" si="23">D23+D19+D15+D11+D7</f>
        <v>3010</v>
      </c>
      <c r="D35" s="230">
        <f t="shared" si="23"/>
        <v>2150</v>
      </c>
      <c r="E35" s="230">
        <f>SUM(C35:D35)</f>
        <v>5160</v>
      </c>
      <c r="H35" s="13"/>
      <c r="K35" s="14"/>
    </row>
    <row r="36" spans="1:11" ht="15" thickBot="1" x14ac:dyDescent="0.35">
      <c r="A36" s="364"/>
      <c r="B36" s="231" t="s">
        <v>59</v>
      </c>
      <c r="C36" s="229">
        <f t="shared" si="23"/>
        <v>3009.9999999999995</v>
      </c>
      <c r="D36" s="230">
        <f t="shared" si="23"/>
        <v>1863.3333333333333</v>
      </c>
      <c r="E36" s="230">
        <f t="shared" ref="E36:E37" si="24">SUM(C36:D36)</f>
        <v>4873.333333333333</v>
      </c>
      <c r="H36" s="13"/>
      <c r="K36" s="14"/>
    </row>
    <row r="37" spans="1:11" ht="15" thickBot="1" x14ac:dyDescent="0.35">
      <c r="A37" s="365"/>
      <c r="B37" s="232" t="s">
        <v>60</v>
      </c>
      <c r="C37" s="229">
        <f t="shared" si="23"/>
        <v>1863.3333333333335</v>
      </c>
      <c r="D37" s="230">
        <f t="shared" si="23"/>
        <v>1003.3333333333334</v>
      </c>
      <c r="E37" s="230">
        <f t="shared" si="24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ht="15" thickTop="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A23:A25"/>
    <mergeCell ref="A19:A21"/>
    <mergeCell ref="A5:E5"/>
    <mergeCell ref="F5:H5"/>
    <mergeCell ref="I5:J5"/>
    <mergeCell ref="A15:A17"/>
    <mergeCell ref="K5:L5"/>
    <mergeCell ref="Q5:S5"/>
    <mergeCell ref="B6:C6"/>
    <mergeCell ref="A7:A9"/>
    <mergeCell ref="A11:A13"/>
    <mergeCell ref="M5:N5"/>
    <mergeCell ref="O5:P5"/>
    <mergeCell ref="A28:C28"/>
    <mergeCell ref="A30:B30"/>
    <mergeCell ref="A35:A37"/>
    <mergeCell ref="A31:B31"/>
    <mergeCell ref="A32:B32"/>
  </mergeCells>
  <pageMargins left="0.7" right="0.7" top="0.75" bottom="0.75" header="0.3" footer="0.3"/>
  <ignoredErrors>
    <ignoredError sqref="H10:J10 H14:J14 H18:J18 H22 I22:J22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2C26-BC18-431F-BEE8-ECEA18351B88}">
  <dimension ref="A4:S51"/>
  <sheetViews>
    <sheetView zoomScaleNormal="100" workbookViewId="0">
      <pane xSplit="1" ySplit="6" topLeftCell="B24" activePane="bottomRight" state="frozen"/>
      <selection activeCell="E38" sqref="E38"/>
      <selection pane="topRight" activeCell="E38" sqref="E38"/>
      <selection pane="bottomLeft" activeCell="E38" sqref="E38"/>
      <selection pane="bottomRight" activeCell="C31" sqref="C31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0.66406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7" t="s">
        <v>77</v>
      </c>
      <c r="B5" s="377"/>
      <c r="C5" s="377"/>
      <c r="D5" s="377"/>
      <c r="E5" s="377"/>
      <c r="F5" s="378" t="s">
        <v>71</v>
      </c>
      <c r="G5" s="375"/>
      <c r="H5" s="379"/>
      <c r="I5" s="378" t="s">
        <v>72</v>
      </c>
      <c r="J5" s="376"/>
      <c r="K5" s="380" t="s">
        <v>43</v>
      </c>
      <c r="L5" s="381"/>
      <c r="M5" s="380" t="s">
        <v>44</v>
      </c>
      <c r="N5" s="381"/>
      <c r="O5" s="380" t="s">
        <v>45</v>
      </c>
      <c r="P5" s="382"/>
      <c r="Q5" s="374" t="s">
        <v>73</v>
      </c>
      <c r="R5" s="375"/>
      <c r="S5" s="376"/>
    </row>
    <row r="6" spans="1:19" s="3" customFormat="1" ht="43.8" thickBot="1" x14ac:dyDescent="0.35">
      <c r="A6" s="194" t="s">
        <v>115</v>
      </c>
      <c r="B6" s="383" t="s">
        <v>74</v>
      </c>
      <c r="C6" s="384"/>
      <c r="D6" s="195" t="s">
        <v>130</v>
      </c>
      <c r="E6" s="196" t="s">
        <v>131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6" t="s">
        <v>31</v>
      </c>
      <c r="B7" s="207" t="s">
        <v>58</v>
      </c>
      <c r="C7" s="208">
        <v>27</v>
      </c>
      <c r="D7" s="209">
        <v>1433.3333333333333</v>
      </c>
      <c r="E7" s="210"/>
      <c r="F7" s="274">
        <f>D7*C7</f>
        <v>38700</v>
      </c>
      <c r="G7" s="275">
        <f>E7*C7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7"/>
      <c r="B8" s="211" t="s">
        <v>59</v>
      </c>
      <c r="C8" s="212">
        <v>43</v>
      </c>
      <c r="D8" s="213">
        <v>716.66666666666663</v>
      </c>
      <c r="E8" s="214"/>
      <c r="F8" s="282">
        <f>D8*C8</f>
        <v>30816.666666666664</v>
      </c>
      <c r="G8" s="283">
        <f t="shared" ref="G8:G9" si="0">E8*C8</f>
        <v>0</v>
      </c>
      <c r="H8" s="284">
        <f t="shared" ref="H8:H9" si="1">F8+G8</f>
        <v>30816.666666666664</v>
      </c>
      <c r="I8" s="282">
        <f t="shared" ref="I8:J9" si="2">15%*F8</f>
        <v>4622.4999999999991</v>
      </c>
      <c r="J8" s="284">
        <f t="shared" si="2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8"/>
      <c r="B9" s="216" t="s">
        <v>60</v>
      </c>
      <c r="C9" s="217">
        <v>75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si="2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3">SUM(E7:E9)</f>
        <v>0</v>
      </c>
      <c r="F10" s="298">
        <f>SUM(F7:F9)</f>
        <v>69516.666666666657</v>
      </c>
      <c r="G10" s="299">
        <f t="shared" si="3"/>
        <v>0</v>
      </c>
      <c r="H10" s="300">
        <f>SUM(H7:H9)</f>
        <v>69516.666666666657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79944.166666666657</v>
      </c>
      <c r="R10" s="299">
        <f>G10+J10+N10+P10</f>
        <v>0</v>
      </c>
      <c r="S10" s="300">
        <f>SUM(Q10:R10)</f>
        <v>79944.166666666657</v>
      </c>
    </row>
    <row r="11" spans="1:19" x14ac:dyDescent="0.3">
      <c r="A11" s="366" t="s">
        <v>32</v>
      </c>
      <c r="B11" s="207" t="s">
        <v>58</v>
      </c>
      <c r="C11" s="208">
        <v>27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4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7"/>
      <c r="B12" s="211" t="s">
        <v>59</v>
      </c>
      <c r="C12" s="212">
        <v>43</v>
      </c>
      <c r="D12" s="213">
        <v>716.66666666666663</v>
      </c>
      <c r="E12" s="214"/>
      <c r="F12" s="282">
        <f>D12*C12</f>
        <v>30816.666666666664</v>
      </c>
      <c r="G12" s="283">
        <f t="shared" ref="G12:G13" si="5">E12*C12</f>
        <v>0</v>
      </c>
      <c r="H12" s="284">
        <f t="shared" ref="H12:H13" si="6">F12+G12</f>
        <v>30816.666666666664</v>
      </c>
      <c r="I12" s="282">
        <f t="shared" ref="I12:I25" si="7">15%*F12</f>
        <v>4622.4999999999991</v>
      </c>
      <c r="J12" s="284">
        <f t="shared" si="4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8"/>
      <c r="B13" s="216" t="s">
        <v>60</v>
      </c>
      <c r="C13" s="224">
        <v>75</v>
      </c>
      <c r="D13" s="218"/>
      <c r="E13" s="219"/>
      <c r="F13" s="288">
        <f>D13*C13</f>
        <v>0</v>
      </c>
      <c r="G13" s="289">
        <f t="shared" si="5"/>
        <v>0</v>
      </c>
      <c r="H13" s="290">
        <f t="shared" si="6"/>
        <v>0</v>
      </c>
      <c r="I13" s="291">
        <f t="shared" si="7"/>
        <v>0</v>
      </c>
      <c r="J13" s="292">
        <f t="shared" si="4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8">SUM(E11:E13)</f>
        <v>0</v>
      </c>
      <c r="F14" s="298">
        <f>SUM(F11:F13)</f>
        <v>30816.666666666664</v>
      </c>
      <c r="G14" s="299">
        <f>SUM(G11:G13)</f>
        <v>0</v>
      </c>
      <c r="H14" s="300">
        <f>SUM(H11:H13)</f>
        <v>30816.666666666664</v>
      </c>
      <c r="I14" s="298">
        <f t="shared" ref="I14:J14" si="9">SUM(I11:I13)</f>
        <v>4622.4999999999991</v>
      </c>
      <c r="J14" s="300">
        <f t="shared" si="9"/>
        <v>0</v>
      </c>
      <c r="K14" s="306"/>
      <c r="L14" s="308"/>
      <c r="M14" s="312"/>
      <c r="N14" s="313"/>
      <c r="O14" s="301"/>
      <c r="P14" s="302"/>
      <c r="Q14" s="298">
        <f>F14+I14+M14+O14</f>
        <v>35439.166666666664</v>
      </c>
      <c r="R14" s="299">
        <f>G14+J14+N14+P14</f>
        <v>0</v>
      </c>
      <c r="S14" s="300">
        <f>SUM(Q14:R14)</f>
        <v>35439.166666666664</v>
      </c>
    </row>
    <row r="15" spans="1:19" x14ac:dyDescent="0.3">
      <c r="A15" s="366" t="s">
        <v>33</v>
      </c>
      <c r="B15" s="207" t="s">
        <v>58</v>
      </c>
      <c r="C15" s="226">
        <v>27</v>
      </c>
      <c r="D15" s="213">
        <v>716.66666666666663</v>
      </c>
      <c r="E15" s="210"/>
      <c r="F15" s="274">
        <f>D15*C15</f>
        <v>19350</v>
      </c>
      <c r="G15" s="275">
        <f>E15*C15</f>
        <v>0</v>
      </c>
      <c r="H15" s="276">
        <f>F15+G15</f>
        <v>19350</v>
      </c>
      <c r="I15" s="314">
        <f t="shared" si="7"/>
        <v>2902.5</v>
      </c>
      <c r="J15" s="315">
        <f t="shared" si="4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7"/>
      <c r="B16" s="211" t="s">
        <v>59</v>
      </c>
      <c r="C16" s="212">
        <v>43</v>
      </c>
      <c r="D16" s="213">
        <v>716.66666666666663</v>
      </c>
      <c r="E16" s="214"/>
      <c r="F16" s="282">
        <f>D16*C16</f>
        <v>30816.666666666664</v>
      </c>
      <c r="G16" s="283">
        <f t="shared" ref="G16:G17" si="10">E16*C16</f>
        <v>0</v>
      </c>
      <c r="H16" s="284">
        <f t="shared" ref="H16:H17" si="11">F16+G16</f>
        <v>30816.666666666664</v>
      </c>
      <c r="I16" s="282">
        <f t="shared" si="7"/>
        <v>4622.4999999999991</v>
      </c>
      <c r="J16" s="284">
        <f t="shared" si="4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8"/>
      <c r="B17" s="216" t="s">
        <v>60</v>
      </c>
      <c r="C17" s="224">
        <v>75</v>
      </c>
      <c r="D17" s="218">
        <v>1003.3333333333334</v>
      </c>
      <c r="E17" s="219"/>
      <c r="F17" s="288">
        <f>D17*C17</f>
        <v>75250</v>
      </c>
      <c r="G17" s="289">
        <f t="shared" si="10"/>
        <v>0</v>
      </c>
      <c r="H17" s="290">
        <f t="shared" si="11"/>
        <v>75250</v>
      </c>
      <c r="I17" s="291">
        <f t="shared" si="7"/>
        <v>11287.5</v>
      </c>
      <c r="J17" s="292">
        <f t="shared" si="4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2">SUM(E15:E17)</f>
        <v>0</v>
      </c>
      <c r="F18" s="298">
        <f t="shared" si="12"/>
        <v>125416.66666666666</v>
      </c>
      <c r="G18" s="299">
        <f>SUM(G15:G17)</f>
        <v>0</v>
      </c>
      <c r="H18" s="300">
        <f>SUM(H15:H17)</f>
        <v>125416.66666666666</v>
      </c>
      <c r="I18" s="298">
        <f t="shared" ref="I18:J18" si="13">SUM(I15:I17)</f>
        <v>18812.5</v>
      </c>
      <c r="J18" s="300">
        <f t="shared" si="13"/>
        <v>0</v>
      </c>
      <c r="K18" s="306"/>
      <c r="L18" s="308"/>
      <c r="M18" s="312"/>
      <c r="N18" s="313"/>
      <c r="O18" s="301"/>
      <c r="P18" s="302"/>
      <c r="Q18" s="298">
        <f>F18+I18+M18+O18</f>
        <v>144229.16666666666</v>
      </c>
      <c r="R18" s="299">
        <f>G18+J18+N18+P18</f>
        <v>0</v>
      </c>
      <c r="S18" s="300">
        <f>SUM(Q18:R18)</f>
        <v>144229.16666666666</v>
      </c>
    </row>
    <row r="19" spans="1:19" x14ac:dyDescent="0.3">
      <c r="A19" s="366" t="s">
        <v>34</v>
      </c>
      <c r="B19" s="207" t="s">
        <v>58</v>
      </c>
      <c r="C19" s="208">
        <v>27</v>
      </c>
      <c r="D19" s="213">
        <v>860</v>
      </c>
      <c r="E19" s="210"/>
      <c r="F19" s="274">
        <f>D19*C19</f>
        <v>23220</v>
      </c>
      <c r="G19" s="275">
        <f>E19*C19</f>
        <v>0</v>
      </c>
      <c r="H19" s="276">
        <f>F19+G19</f>
        <v>23220</v>
      </c>
      <c r="I19" s="314">
        <f t="shared" si="7"/>
        <v>3483</v>
      </c>
      <c r="J19" s="315">
        <f t="shared" si="4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7"/>
      <c r="B20" s="211" t="s">
        <v>59</v>
      </c>
      <c r="C20" s="212">
        <v>43</v>
      </c>
      <c r="D20" s="213">
        <v>860</v>
      </c>
      <c r="E20" s="214"/>
      <c r="F20" s="282">
        <f>D20*C20</f>
        <v>36980</v>
      </c>
      <c r="G20" s="283">
        <f t="shared" ref="G20:G21" si="14">E20*C20</f>
        <v>0</v>
      </c>
      <c r="H20" s="284">
        <f t="shared" ref="H20:H21" si="15">F20+G20</f>
        <v>36980</v>
      </c>
      <c r="I20" s="282">
        <f>15%*F20</f>
        <v>5547</v>
      </c>
      <c r="J20" s="284">
        <f t="shared" si="4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8"/>
      <c r="B21" s="216" t="s">
        <v>60</v>
      </c>
      <c r="C21" s="224">
        <v>75</v>
      </c>
      <c r="D21" s="218">
        <v>860</v>
      </c>
      <c r="E21" s="219"/>
      <c r="F21" s="288">
        <f>D21*C21</f>
        <v>64500</v>
      </c>
      <c r="G21" s="289">
        <f t="shared" si="14"/>
        <v>0</v>
      </c>
      <c r="H21" s="290">
        <f t="shared" si="15"/>
        <v>64500</v>
      </c>
      <c r="I21" s="291">
        <f t="shared" si="7"/>
        <v>9675</v>
      </c>
      <c r="J21" s="292">
        <f t="shared" si="4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6">SUM(E19:E21)</f>
        <v>0</v>
      </c>
      <c r="F22" s="298">
        <f t="shared" si="16"/>
        <v>124700</v>
      </c>
      <c r="G22" s="299">
        <f t="shared" si="16"/>
        <v>0</v>
      </c>
      <c r="H22" s="300">
        <f>SUM(H19:H21)</f>
        <v>124700</v>
      </c>
      <c r="I22" s="298">
        <f>SUM(I19:I21)</f>
        <v>18705</v>
      </c>
      <c r="J22" s="300">
        <f t="shared" ref="J22" si="17"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">
      <c r="A23" s="366" t="s">
        <v>35</v>
      </c>
      <c r="B23" s="207" t="s">
        <v>58</v>
      </c>
      <c r="C23" s="208">
        <v>27</v>
      </c>
      <c r="D23" s="209"/>
      <c r="E23" s="210">
        <v>2150</v>
      </c>
      <c r="F23" s="274">
        <f>D23*C23</f>
        <v>0</v>
      </c>
      <c r="G23" s="275">
        <f>E23*C23</f>
        <v>58050</v>
      </c>
      <c r="H23" s="276">
        <f>(F23+G23)</f>
        <v>58050</v>
      </c>
      <c r="I23" s="314">
        <f t="shared" si="7"/>
        <v>0</v>
      </c>
      <c r="J23" s="315">
        <f t="shared" si="4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7"/>
      <c r="B24" s="211" t="s">
        <v>59</v>
      </c>
      <c r="C24" s="212">
        <v>43</v>
      </c>
      <c r="D24" s="213"/>
      <c r="E24" s="214">
        <v>1863.3333333333333</v>
      </c>
      <c r="F24" s="282">
        <f>D24*C24</f>
        <v>0</v>
      </c>
      <c r="G24" s="283">
        <f t="shared" ref="G24:G25" si="18">E24*C24</f>
        <v>80123.333333333328</v>
      </c>
      <c r="H24" s="284">
        <f t="shared" ref="H24:H25" si="19">(F24+G24)</f>
        <v>80123.333333333328</v>
      </c>
      <c r="I24" s="282">
        <f t="shared" si="7"/>
        <v>0</v>
      </c>
      <c r="J24" s="284">
        <f t="shared" si="4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8"/>
      <c r="B25" s="216" t="s">
        <v>60</v>
      </c>
      <c r="C25" s="224">
        <v>75</v>
      </c>
      <c r="D25" s="218"/>
      <c r="E25" s="219">
        <v>1003.3333333333334</v>
      </c>
      <c r="F25" s="288">
        <f>D25*C25</f>
        <v>0</v>
      </c>
      <c r="G25" s="289">
        <f t="shared" si="18"/>
        <v>75250</v>
      </c>
      <c r="H25" s="290">
        <f t="shared" si="19"/>
        <v>75250</v>
      </c>
      <c r="I25" s="291">
        <f t="shared" si="7"/>
        <v>0</v>
      </c>
      <c r="J25" s="292">
        <f t="shared" si="4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:G26" si="20">SUM(E23:E25)</f>
        <v>5016.6666666666661</v>
      </c>
      <c r="F26" s="298">
        <f t="shared" si="20"/>
        <v>0</v>
      </c>
      <c r="G26" s="299">
        <f t="shared" si="20"/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9" t="s">
        <v>75</v>
      </c>
      <c r="B28" s="370"/>
      <c r="C28" s="371"/>
      <c r="D28" s="222">
        <f t="shared" ref="D28:J28" si="21">D10+D14+D18+D22+D26</f>
        <v>7883.333333333333</v>
      </c>
      <c r="E28" s="223">
        <f t="shared" si="21"/>
        <v>5016.6666666666661</v>
      </c>
      <c r="F28" s="298">
        <f t="shared" si="21"/>
        <v>350450</v>
      </c>
      <c r="G28" s="299">
        <f t="shared" si="21"/>
        <v>213423.33333333331</v>
      </c>
      <c r="H28" s="300">
        <f t="shared" si="21"/>
        <v>563873.33333333326</v>
      </c>
      <c r="I28" s="298">
        <f t="shared" si="21"/>
        <v>52567.5</v>
      </c>
      <c r="J28" s="300">
        <f t="shared" si="21"/>
        <v>32013.5</v>
      </c>
      <c r="K28" s="325">
        <v>1000</v>
      </c>
      <c r="L28" s="326">
        <v>1000</v>
      </c>
      <c r="M28" s="298">
        <f t="shared" ref="M28:P28" si="22">M10+M14+M18+M22+M26</f>
        <v>0</v>
      </c>
      <c r="N28" s="300">
        <f t="shared" si="22"/>
        <v>0</v>
      </c>
      <c r="O28" s="298">
        <f>O10+O14+O18+O22+O26</f>
        <v>0</v>
      </c>
      <c r="P28" s="300">
        <f t="shared" si="22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1" t="s">
        <v>76</v>
      </c>
      <c r="B30" s="362"/>
      <c r="C30" s="327">
        <f>100%*Q28+100%*R28</f>
        <v>650454.33333333326</v>
      </c>
      <c r="K30" s="14"/>
    </row>
    <row r="31" spans="1:19" ht="16.2" customHeight="1" thickBot="1" x14ac:dyDescent="0.35">
      <c r="A31" s="372" t="s">
        <v>118</v>
      </c>
      <c r="B31" s="373"/>
      <c r="C31" s="327">
        <f>ROUND(C30/S28*Q28,2)</f>
        <v>404017.5</v>
      </c>
      <c r="K31" s="14"/>
    </row>
    <row r="32" spans="1:19" ht="16.2" customHeight="1" thickBot="1" x14ac:dyDescent="0.35">
      <c r="A32" s="372" t="s">
        <v>119</v>
      </c>
      <c r="B32" s="373"/>
      <c r="C32" s="327">
        <f>C30-C31</f>
        <v>246436.83333333326</v>
      </c>
      <c r="K32" s="14"/>
    </row>
    <row r="33" spans="1:11" x14ac:dyDescent="0.3">
      <c r="C33" s="13"/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3" t="s">
        <v>132</v>
      </c>
      <c r="B35" s="228" t="s">
        <v>58</v>
      </c>
      <c r="C35" s="229">
        <f t="shared" ref="C35:D37" si="23">D23+D19+D15+D11+D7</f>
        <v>3010</v>
      </c>
      <c r="D35" s="230">
        <f t="shared" si="23"/>
        <v>2150</v>
      </c>
      <c r="E35" s="230">
        <f>SUM(C35:D35)</f>
        <v>5160</v>
      </c>
      <c r="H35" s="13"/>
      <c r="K35" s="14"/>
    </row>
    <row r="36" spans="1:11" ht="15" thickBot="1" x14ac:dyDescent="0.35">
      <c r="A36" s="364"/>
      <c r="B36" s="231" t="s">
        <v>59</v>
      </c>
      <c r="C36" s="229">
        <f t="shared" si="23"/>
        <v>3009.9999999999995</v>
      </c>
      <c r="D36" s="230">
        <f t="shared" si="23"/>
        <v>1863.3333333333333</v>
      </c>
      <c r="E36" s="230">
        <f t="shared" ref="E36:E37" si="24">SUM(C36:D36)</f>
        <v>4873.333333333333</v>
      </c>
      <c r="H36" s="13"/>
      <c r="K36" s="14"/>
    </row>
    <row r="37" spans="1:11" ht="15" thickBot="1" x14ac:dyDescent="0.35">
      <c r="A37" s="365"/>
      <c r="B37" s="232" t="s">
        <v>60</v>
      </c>
      <c r="C37" s="229">
        <f t="shared" si="23"/>
        <v>1863.3333333333335</v>
      </c>
      <c r="D37" s="230">
        <f t="shared" si="23"/>
        <v>1003.3333333333334</v>
      </c>
      <c r="E37" s="230">
        <f t="shared" si="24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ht="15" thickTop="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K5:L5"/>
    <mergeCell ref="Q5:S5"/>
    <mergeCell ref="B6:C6"/>
    <mergeCell ref="A7:A9"/>
    <mergeCell ref="M5:N5"/>
    <mergeCell ref="O5:P5"/>
    <mergeCell ref="A5:E5"/>
    <mergeCell ref="F5:H5"/>
    <mergeCell ref="A31:B31"/>
    <mergeCell ref="A32:B32"/>
    <mergeCell ref="A30:B30"/>
    <mergeCell ref="A35:A37"/>
    <mergeCell ref="I5:J5"/>
    <mergeCell ref="A23:A25"/>
    <mergeCell ref="A19:A21"/>
    <mergeCell ref="A11:A13"/>
    <mergeCell ref="A15:A17"/>
    <mergeCell ref="A28:C2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7ED9-B988-42AA-A58F-41D608C8A256}">
  <dimension ref="A4:S51"/>
  <sheetViews>
    <sheetView zoomScaleNormal="100" workbookViewId="0">
      <pane xSplit="1" ySplit="6" topLeftCell="B25" activePane="bottomRight" state="frozen"/>
      <selection activeCell="E38" sqref="E38"/>
      <selection pane="topRight" activeCell="E38" sqref="E38"/>
      <selection pane="bottomLeft" activeCell="E38" sqref="E38"/>
      <selection pane="bottomRight" activeCell="C31" sqref="C31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3.332031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7" t="s">
        <v>77</v>
      </c>
      <c r="B5" s="377"/>
      <c r="C5" s="377"/>
      <c r="D5" s="377"/>
      <c r="E5" s="377"/>
      <c r="F5" s="378" t="s">
        <v>71</v>
      </c>
      <c r="G5" s="375"/>
      <c r="H5" s="379"/>
      <c r="I5" s="378" t="s">
        <v>72</v>
      </c>
      <c r="J5" s="376"/>
      <c r="K5" s="380" t="s">
        <v>43</v>
      </c>
      <c r="L5" s="381"/>
      <c r="M5" s="380" t="s">
        <v>44</v>
      </c>
      <c r="N5" s="381"/>
      <c r="O5" s="380" t="s">
        <v>45</v>
      </c>
      <c r="P5" s="382"/>
      <c r="Q5" s="374" t="s">
        <v>73</v>
      </c>
      <c r="R5" s="375"/>
      <c r="S5" s="376"/>
    </row>
    <row r="6" spans="1:19" s="3" customFormat="1" ht="43.8" thickBot="1" x14ac:dyDescent="0.35">
      <c r="A6" s="194" t="s">
        <v>115</v>
      </c>
      <c r="B6" s="383" t="s">
        <v>74</v>
      </c>
      <c r="C6" s="384"/>
      <c r="D6" s="195" t="s">
        <v>130</v>
      </c>
      <c r="E6" s="196" t="s">
        <v>131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6" t="s">
        <v>31</v>
      </c>
      <c r="B7" s="207" t="s">
        <v>58</v>
      </c>
      <c r="C7" s="208">
        <v>31</v>
      </c>
      <c r="D7" s="209">
        <v>1433.3333333333333</v>
      </c>
      <c r="E7" s="210"/>
      <c r="F7" s="274">
        <f>D7*C7</f>
        <v>44433.333333333328</v>
      </c>
      <c r="G7" s="275">
        <f>E7*C7</f>
        <v>0</v>
      </c>
      <c r="H7" s="276">
        <f>F7+G7</f>
        <v>44433.333333333328</v>
      </c>
      <c r="I7" s="274">
        <f>15%*F7</f>
        <v>6664.9999999999991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7"/>
      <c r="B8" s="211" t="s">
        <v>59</v>
      </c>
      <c r="C8" s="212">
        <v>48</v>
      </c>
      <c r="D8" s="213">
        <v>716.66666666666663</v>
      </c>
      <c r="E8" s="214"/>
      <c r="F8" s="282">
        <f>D8*C8</f>
        <v>34400</v>
      </c>
      <c r="G8" s="283">
        <f t="shared" ref="G8:G9" si="0">E8*C8</f>
        <v>0</v>
      </c>
      <c r="H8" s="284">
        <f t="shared" ref="H8:H9" si="1">F8+G8</f>
        <v>34400</v>
      </c>
      <c r="I8" s="282">
        <f t="shared" ref="I8:J9" si="2">15%*F8</f>
        <v>5160</v>
      </c>
      <c r="J8" s="284">
        <f t="shared" si="2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8"/>
      <c r="B9" s="216" t="s">
        <v>60</v>
      </c>
      <c r="C9" s="217">
        <v>73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si="2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3">SUM(E7:E9)</f>
        <v>0</v>
      </c>
      <c r="F10" s="298">
        <f>SUM(F7:F9)</f>
        <v>78833.333333333328</v>
      </c>
      <c r="G10" s="299">
        <f t="shared" si="3"/>
        <v>0</v>
      </c>
      <c r="H10" s="300">
        <f>SUM(H7:H9)</f>
        <v>78833.333333333328</v>
      </c>
      <c r="I10" s="298">
        <f>SUM(I7:I9)</f>
        <v>11825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90658.333333333328</v>
      </c>
      <c r="R10" s="299">
        <f>G10+J10+N10+P10</f>
        <v>0</v>
      </c>
      <c r="S10" s="300">
        <f>SUM(Q10:R10)</f>
        <v>90658.333333333328</v>
      </c>
    </row>
    <row r="11" spans="1:19" x14ac:dyDescent="0.3">
      <c r="A11" s="366" t="s">
        <v>32</v>
      </c>
      <c r="B11" s="207" t="s">
        <v>58</v>
      </c>
      <c r="C11" s="208">
        <v>31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4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7"/>
      <c r="B12" s="211" t="s">
        <v>59</v>
      </c>
      <c r="C12" s="212">
        <v>48</v>
      </c>
      <c r="D12" s="213">
        <v>716.66666666666663</v>
      </c>
      <c r="E12" s="214"/>
      <c r="F12" s="282">
        <f>D12*C12</f>
        <v>34400</v>
      </c>
      <c r="G12" s="283">
        <f t="shared" ref="G12:G13" si="5">E12*C12</f>
        <v>0</v>
      </c>
      <c r="H12" s="284">
        <f t="shared" ref="H12:H13" si="6">F12+G12</f>
        <v>34400</v>
      </c>
      <c r="I12" s="282">
        <f t="shared" ref="I12:I25" si="7">15%*F12</f>
        <v>5160</v>
      </c>
      <c r="J12" s="284">
        <f t="shared" si="4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8"/>
      <c r="B13" s="216" t="s">
        <v>60</v>
      </c>
      <c r="C13" s="224">
        <v>73</v>
      </c>
      <c r="D13" s="218"/>
      <c r="E13" s="219"/>
      <c r="F13" s="288">
        <f>D13*C13</f>
        <v>0</v>
      </c>
      <c r="G13" s="289">
        <f t="shared" si="5"/>
        <v>0</v>
      </c>
      <c r="H13" s="290">
        <f t="shared" si="6"/>
        <v>0</v>
      </c>
      <c r="I13" s="291">
        <f t="shared" si="7"/>
        <v>0</v>
      </c>
      <c r="J13" s="292">
        <f t="shared" si="4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8">SUM(E11:E13)</f>
        <v>0</v>
      </c>
      <c r="F14" s="298">
        <f>SUM(F11:F13)</f>
        <v>34400</v>
      </c>
      <c r="G14" s="299">
        <f>SUM(G11:G13)</f>
        <v>0</v>
      </c>
      <c r="H14" s="300">
        <f>SUM(H11:H13)</f>
        <v>34400</v>
      </c>
      <c r="I14" s="298">
        <f t="shared" ref="I14:J14" si="9">SUM(I11:I13)</f>
        <v>5160</v>
      </c>
      <c r="J14" s="300">
        <f t="shared" si="9"/>
        <v>0</v>
      </c>
      <c r="K14" s="306"/>
      <c r="L14" s="308"/>
      <c r="M14" s="312"/>
      <c r="N14" s="313"/>
      <c r="O14" s="301"/>
      <c r="P14" s="302"/>
      <c r="Q14" s="298">
        <f>F14+I14+M14+O14</f>
        <v>39560</v>
      </c>
      <c r="R14" s="299">
        <f>G14+J14+N14+P14</f>
        <v>0</v>
      </c>
      <c r="S14" s="300">
        <f>SUM(Q14:R14)</f>
        <v>39560</v>
      </c>
    </row>
    <row r="15" spans="1:19" x14ac:dyDescent="0.3">
      <c r="A15" s="366" t="s">
        <v>33</v>
      </c>
      <c r="B15" s="207" t="s">
        <v>58</v>
      </c>
      <c r="C15" s="226">
        <v>31</v>
      </c>
      <c r="D15" s="213">
        <v>716.66666666666663</v>
      </c>
      <c r="E15" s="210"/>
      <c r="F15" s="274">
        <f>D15*C15</f>
        <v>22216.666666666664</v>
      </c>
      <c r="G15" s="275">
        <f>E15*C15</f>
        <v>0</v>
      </c>
      <c r="H15" s="276">
        <f>F15+G15</f>
        <v>22216.666666666664</v>
      </c>
      <c r="I15" s="314">
        <f t="shared" si="7"/>
        <v>3332.4999999999995</v>
      </c>
      <c r="J15" s="315">
        <f t="shared" si="4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7"/>
      <c r="B16" s="211" t="s">
        <v>59</v>
      </c>
      <c r="C16" s="212">
        <v>48</v>
      </c>
      <c r="D16" s="213">
        <v>716.66666666666663</v>
      </c>
      <c r="E16" s="214"/>
      <c r="F16" s="282">
        <f>D16*C16</f>
        <v>34400</v>
      </c>
      <c r="G16" s="283">
        <f t="shared" ref="G16:G17" si="10">E16*C16</f>
        <v>0</v>
      </c>
      <c r="H16" s="284">
        <f t="shared" ref="H16:H17" si="11">F16+G16</f>
        <v>34400</v>
      </c>
      <c r="I16" s="282">
        <f t="shared" si="7"/>
        <v>5160</v>
      </c>
      <c r="J16" s="284">
        <f t="shared" si="4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8"/>
      <c r="B17" s="216" t="s">
        <v>60</v>
      </c>
      <c r="C17" s="224">
        <v>73</v>
      </c>
      <c r="D17" s="218">
        <v>1003.3333333333334</v>
      </c>
      <c r="E17" s="219"/>
      <c r="F17" s="288">
        <f>D17*C17</f>
        <v>73243.333333333343</v>
      </c>
      <c r="G17" s="289">
        <f t="shared" si="10"/>
        <v>0</v>
      </c>
      <c r="H17" s="290">
        <f t="shared" si="11"/>
        <v>73243.333333333343</v>
      </c>
      <c r="I17" s="291">
        <f t="shared" si="7"/>
        <v>10986.500000000002</v>
      </c>
      <c r="J17" s="292">
        <f t="shared" si="4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2">SUM(E15:E17)</f>
        <v>0</v>
      </c>
      <c r="F18" s="298">
        <f t="shared" si="12"/>
        <v>129860</v>
      </c>
      <c r="G18" s="299">
        <f>SUM(G15:G17)</f>
        <v>0</v>
      </c>
      <c r="H18" s="300">
        <f>SUM(H15:H17)</f>
        <v>129860</v>
      </c>
      <c r="I18" s="298">
        <f t="shared" ref="I18:J18" si="13">SUM(I15:I17)</f>
        <v>19479</v>
      </c>
      <c r="J18" s="300">
        <f t="shared" si="13"/>
        <v>0</v>
      </c>
      <c r="K18" s="306"/>
      <c r="L18" s="308"/>
      <c r="M18" s="312"/>
      <c r="N18" s="313"/>
      <c r="O18" s="301"/>
      <c r="P18" s="302"/>
      <c r="Q18" s="298">
        <f>F18+I18+M18+O18</f>
        <v>149339</v>
      </c>
      <c r="R18" s="299">
        <f>G18+J18+N18+P18</f>
        <v>0</v>
      </c>
      <c r="S18" s="300">
        <f>SUM(Q18:R18)</f>
        <v>149339</v>
      </c>
    </row>
    <row r="19" spans="1:19" x14ac:dyDescent="0.3">
      <c r="A19" s="366" t="s">
        <v>34</v>
      </c>
      <c r="B19" s="207" t="s">
        <v>58</v>
      </c>
      <c r="C19" s="208">
        <v>31</v>
      </c>
      <c r="D19" s="213">
        <v>860</v>
      </c>
      <c r="E19" s="210"/>
      <c r="F19" s="274">
        <f>D19*C19</f>
        <v>26660</v>
      </c>
      <c r="G19" s="275">
        <f>E19*C19</f>
        <v>0</v>
      </c>
      <c r="H19" s="276">
        <f>F19+G19</f>
        <v>26660</v>
      </c>
      <c r="I19" s="314">
        <f t="shared" si="7"/>
        <v>3999</v>
      </c>
      <c r="J19" s="315">
        <f t="shared" si="4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7"/>
      <c r="B20" s="211" t="s">
        <v>59</v>
      </c>
      <c r="C20" s="212">
        <v>48</v>
      </c>
      <c r="D20" s="213">
        <v>860</v>
      </c>
      <c r="E20" s="214"/>
      <c r="F20" s="282">
        <f>D20*C20</f>
        <v>41280</v>
      </c>
      <c r="G20" s="283">
        <f t="shared" ref="G20:G21" si="14">E20*C20</f>
        <v>0</v>
      </c>
      <c r="H20" s="284">
        <f t="shared" ref="H20:H21" si="15">F20+G20</f>
        <v>41280</v>
      </c>
      <c r="I20" s="282">
        <f>15%*F20</f>
        <v>6192</v>
      </c>
      <c r="J20" s="284">
        <f t="shared" si="4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8"/>
      <c r="B21" s="216" t="s">
        <v>60</v>
      </c>
      <c r="C21" s="224">
        <v>73</v>
      </c>
      <c r="D21" s="218">
        <v>860</v>
      </c>
      <c r="E21" s="219"/>
      <c r="F21" s="288">
        <f>D21*C21</f>
        <v>62780</v>
      </c>
      <c r="G21" s="289">
        <f t="shared" si="14"/>
        <v>0</v>
      </c>
      <c r="H21" s="290">
        <f t="shared" si="15"/>
        <v>62780</v>
      </c>
      <c r="I21" s="291">
        <f t="shared" si="7"/>
        <v>9417</v>
      </c>
      <c r="J21" s="292">
        <f t="shared" si="4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6">SUM(E19:E21)</f>
        <v>0</v>
      </c>
      <c r="F22" s="298">
        <f t="shared" si="16"/>
        <v>130720</v>
      </c>
      <c r="G22" s="299">
        <f t="shared" si="16"/>
        <v>0</v>
      </c>
      <c r="H22" s="300">
        <f>SUM(H19:H21)</f>
        <v>130720</v>
      </c>
      <c r="I22" s="298">
        <f>SUM(I19:I21)</f>
        <v>19608</v>
      </c>
      <c r="J22" s="300">
        <f t="shared" ref="J22" si="17">SUM(J19:J21)</f>
        <v>0</v>
      </c>
      <c r="K22" s="306"/>
      <c r="L22" s="308"/>
      <c r="M22" s="312"/>
      <c r="N22" s="313"/>
      <c r="O22" s="301"/>
      <c r="P22" s="302"/>
      <c r="Q22" s="298">
        <f>F22+I22+M22+O22</f>
        <v>150328</v>
      </c>
      <c r="R22" s="299">
        <f>G22+J22+N22+P22</f>
        <v>0</v>
      </c>
      <c r="S22" s="300">
        <f>SUM(Q22:R22)</f>
        <v>150328</v>
      </c>
    </row>
    <row r="23" spans="1:19" x14ac:dyDescent="0.3">
      <c r="A23" s="366" t="s">
        <v>35</v>
      </c>
      <c r="B23" s="207" t="s">
        <v>58</v>
      </c>
      <c r="C23" s="208">
        <v>31</v>
      </c>
      <c r="D23" s="209"/>
      <c r="E23" s="210">
        <v>2150</v>
      </c>
      <c r="F23" s="274">
        <f>D23*C23</f>
        <v>0</v>
      </c>
      <c r="G23" s="275">
        <f>E23*C23</f>
        <v>66650</v>
      </c>
      <c r="H23" s="276">
        <f>(F23+G23)</f>
        <v>66650</v>
      </c>
      <c r="I23" s="314">
        <f t="shared" si="7"/>
        <v>0</v>
      </c>
      <c r="J23" s="315">
        <f t="shared" si="4"/>
        <v>9997.5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7"/>
      <c r="B24" s="211" t="s">
        <v>59</v>
      </c>
      <c r="C24" s="212">
        <v>48</v>
      </c>
      <c r="D24" s="213"/>
      <c r="E24" s="214">
        <v>1863.3333333333333</v>
      </c>
      <c r="F24" s="282">
        <f>D24*C24</f>
        <v>0</v>
      </c>
      <c r="G24" s="283">
        <f t="shared" ref="G24:G25" si="18">E24*C24</f>
        <v>89440</v>
      </c>
      <c r="H24" s="284">
        <f t="shared" ref="H24:H25" si="19">(F24+G24)</f>
        <v>89440</v>
      </c>
      <c r="I24" s="282">
        <f t="shared" si="7"/>
        <v>0</v>
      </c>
      <c r="J24" s="284">
        <f t="shared" si="4"/>
        <v>13416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8"/>
      <c r="B25" s="216" t="s">
        <v>60</v>
      </c>
      <c r="C25" s="224">
        <v>73</v>
      </c>
      <c r="D25" s="218"/>
      <c r="E25" s="219">
        <v>1003.3333333333334</v>
      </c>
      <c r="F25" s="288">
        <f>D25*C25</f>
        <v>0</v>
      </c>
      <c r="G25" s="289">
        <f t="shared" si="18"/>
        <v>73243.333333333343</v>
      </c>
      <c r="H25" s="290">
        <f t="shared" si="19"/>
        <v>73243.333333333343</v>
      </c>
      <c r="I25" s="291">
        <f t="shared" si="7"/>
        <v>0</v>
      </c>
      <c r="J25" s="292">
        <f t="shared" si="4"/>
        <v>10986.500000000002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:G26" si="20">SUM(E23:E25)</f>
        <v>5016.6666666666661</v>
      </c>
      <c r="F26" s="298">
        <f t="shared" si="20"/>
        <v>0</v>
      </c>
      <c r="G26" s="299">
        <f t="shared" si="20"/>
        <v>229333.33333333334</v>
      </c>
      <c r="H26" s="300">
        <f>SUM(H23:H25)</f>
        <v>229333.33333333334</v>
      </c>
      <c r="I26" s="298">
        <f>SUM(I23:I25)</f>
        <v>0</v>
      </c>
      <c r="J26" s="300">
        <f>SUM(J23:J25)</f>
        <v>34400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263733.33333333337</v>
      </c>
      <c r="S26" s="300">
        <f>SUM(Q26:R26)</f>
        <v>263733.33333333337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9" t="s">
        <v>75</v>
      </c>
      <c r="B28" s="370"/>
      <c r="C28" s="371"/>
      <c r="D28" s="222">
        <f t="shared" ref="D28:J28" si="21">D10+D14+D18+D22+D26</f>
        <v>7883.333333333333</v>
      </c>
      <c r="E28" s="223">
        <f t="shared" si="21"/>
        <v>5016.6666666666661</v>
      </c>
      <c r="F28" s="298">
        <f t="shared" si="21"/>
        <v>373813.33333333331</v>
      </c>
      <c r="G28" s="299">
        <f t="shared" si="21"/>
        <v>229333.33333333334</v>
      </c>
      <c r="H28" s="300">
        <f t="shared" si="21"/>
        <v>603146.66666666663</v>
      </c>
      <c r="I28" s="298">
        <f t="shared" si="21"/>
        <v>56072</v>
      </c>
      <c r="J28" s="300">
        <f t="shared" si="21"/>
        <v>34400</v>
      </c>
      <c r="K28" s="325">
        <v>1000</v>
      </c>
      <c r="L28" s="326">
        <v>1000</v>
      </c>
      <c r="M28" s="298">
        <f t="shared" ref="M28:P28" si="22">M10+M14+M18+M22+M26</f>
        <v>0</v>
      </c>
      <c r="N28" s="300">
        <f t="shared" si="22"/>
        <v>0</v>
      </c>
      <c r="O28" s="298">
        <f t="shared" si="22"/>
        <v>0</v>
      </c>
      <c r="P28" s="300">
        <f t="shared" si="22"/>
        <v>0</v>
      </c>
      <c r="Q28" s="298">
        <f>Q10+Q14+Q18+Q22+Q26+K28</f>
        <v>430885.33333333331</v>
      </c>
      <c r="R28" s="299">
        <f>R10+R14+R18+R22+R26+L28</f>
        <v>264733.33333333337</v>
      </c>
      <c r="S28" s="300">
        <f>S10+S14+S18+S22+S26+K28+L28</f>
        <v>695618.66666666674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1" t="s">
        <v>76</v>
      </c>
      <c r="B30" s="362"/>
      <c r="C30" s="327">
        <f>100%*Q28+100%*R28</f>
        <v>695618.66666666674</v>
      </c>
      <c r="K30" s="14"/>
    </row>
    <row r="31" spans="1:19" ht="16.2" customHeight="1" thickBot="1" x14ac:dyDescent="0.35">
      <c r="A31" s="372" t="s">
        <v>118</v>
      </c>
      <c r="B31" s="373"/>
      <c r="C31" s="327">
        <f>ROUND(C30/S28*Q28,2)</f>
        <v>430885.33</v>
      </c>
      <c r="D31" s="39"/>
      <c r="K31" s="14"/>
    </row>
    <row r="32" spans="1:19" ht="16.2" customHeight="1" thickBot="1" x14ac:dyDescent="0.35">
      <c r="A32" s="372" t="s">
        <v>119</v>
      </c>
      <c r="B32" s="373"/>
      <c r="C32" s="327">
        <f>C30-C31</f>
        <v>264733.33666666673</v>
      </c>
      <c r="K32" s="14"/>
    </row>
    <row r="33" spans="1:11" x14ac:dyDescent="0.3">
      <c r="C33" s="13"/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3" t="s">
        <v>132</v>
      </c>
      <c r="B35" s="228" t="s">
        <v>58</v>
      </c>
      <c r="C35" s="229">
        <f t="shared" ref="C35:D37" si="23">D23+D19+D15+D11+D7</f>
        <v>3010</v>
      </c>
      <c r="D35" s="230">
        <f t="shared" si="23"/>
        <v>2150</v>
      </c>
      <c r="E35" s="230">
        <f>SUM(C35:D35)</f>
        <v>5160</v>
      </c>
      <c r="H35" s="13"/>
      <c r="K35" s="14"/>
    </row>
    <row r="36" spans="1:11" ht="15" thickBot="1" x14ac:dyDescent="0.35">
      <c r="A36" s="364"/>
      <c r="B36" s="231" t="s">
        <v>59</v>
      </c>
      <c r="C36" s="229">
        <f t="shared" si="23"/>
        <v>3009.9999999999995</v>
      </c>
      <c r="D36" s="230">
        <f t="shared" si="23"/>
        <v>1863.3333333333333</v>
      </c>
      <c r="E36" s="230">
        <f t="shared" ref="E36:E37" si="24">SUM(C36:D36)</f>
        <v>4873.333333333333</v>
      </c>
      <c r="H36" s="13"/>
      <c r="K36" s="14"/>
    </row>
    <row r="37" spans="1:11" ht="15" thickBot="1" x14ac:dyDescent="0.35">
      <c r="A37" s="365"/>
      <c r="B37" s="232" t="s">
        <v>60</v>
      </c>
      <c r="C37" s="229">
        <f t="shared" si="23"/>
        <v>1863.3333333333335</v>
      </c>
      <c r="D37" s="230">
        <f t="shared" si="23"/>
        <v>1003.3333333333334</v>
      </c>
      <c r="E37" s="230">
        <f t="shared" si="24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ht="15" thickTop="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K5:L5"/>
    <mergeCell ref="Q5:S5"/>
    <mergeCell ref="B6:C6"/>
    <mergeCell ref="A7:A9"/>
    <mergeCell ref="M5:N5"/>
    <mergeCell ref="O5:P5"/>
    <mergeCell ref="A5:E5"/>
    <mergeCell ref="F5:H5"/>
    <mergeCell ref="A31:B31"/>
    <mergeCell ref="A32:B32"/>
    <mergeCell ref="A30:B30"/>
    <mergeCell ref="A35:A37"/>
    <mergeCell ref="I5:J5"/>
    <mergeCell ref="A23:A25"/>
    <mergeCell ref="A19:A21"/>
    <mergeCell ref="A11:A13"/>
    <mergeCell ref="A15:A17"/>
    <mergeCell ref="A28:C2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0E8B9-68F8-4325-A9C1-48B9D5009EA0}">
  <dimension ref="A4:S51"/>
  <sheetViews>
    <sheetView zoomScale="86" zoomScaleNormal="86" workbookViewId="0">
      <pane xSplit="1" ySplit="6" topLeftCell="B21" activePane="bottomRight" state="frozen"/>
      <selection activeCell="E38" sqref="E38"/>
      <selection pane="topRight" activeCell="E38" sqref="E38"/>
      <selection pane="bottomLeft" activeCell="E38" sqref="E38"/>
      <selection pane="bottomRight" activeCell="A35" sqref="A35:A37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0.66406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7" t="s">
        <v>77</v>
      </c>
      <c r="B5" s="377"/>
      <c r="C5" s="377"/>
      <c r="D5" s="377"/>
      <c r="E5" s="377"/>
      <c r="F5" s="378" t="s">
        <v>71</v>
      </c>
      <c r="G5" s="375"/>
      <c r="H5" s="379"/>
      <c r="I5" s="378" t="s">
        <v>72</v>
      </c>
      <c r="J5" s="376"/>
      <c r="K5" s="380" t="s">
        <v>43</v>
      </c>
      <c r="L5" s="381"/>
      <c r="M5" s="380" t="s">
        <v>44</v>
      </c>
      <c r="N5" s="381"/>
      <c r="O5" s="380" t="s">
        <v>45</v>
      </c>
      <c r="P5" s="382"/>
      <c r="Q5" s="374" t="s">
        <v>73</v>
      </c>
      <c r="R5" s="375"/>
      <c r="S5" s="376"/>
    </row>
    <row r="6" spans="1:19" s="3" customFormat="1" ht="43.8" thickBot="1" x14ac:dyDescent="0.35">
      <c r="A6" s="194" t="s">
        <v>115</v>
      </c>
      <c r="B6" s="383" t="s">
        <v>74</v>
      </c>
      <c r="C6" s="384"/>
      <c r="D6" s="195" t="s">
        <v>130</v>
      </c>
      <c r="E6" s="196" t="s">
        <v>131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6" t="s">
        <v>31</v>
      </c>
      <c r="B7" s="207" t="s">
        <v>58</v>
      </c>
      <c r="C7" s="208">
        <v>29</v>
      </c>
      <c r="D7" s="209">
        <v>1433.3333333333333</v>
      </c>
      <c r="E7" s="210"/>
      <c r="F7" s="274">
        <f>D7*C7</f>
        <v>41566.666666666664</v>
      </c>
      <c r="G7" s="275">
        <f>E7*C7</f>
        <v>0</v>
      </c>
      <c r="H7" s="276">
        <f>F7+G7</f>
        <v>41566.666666666664</v>
      </c>
      <c r="I7" s="274">
        <f>15%*F7</f>
        <v>6234.9999999999991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7"/>
      <c r="B8" s="211" t="s">
        <v>59</v>
      </c>
      <c r="C8" s="212">
        <v>33</v>
      </c>
      <c r="D8" s="213">
        <v>716.66666666666663</v>
      </c>
      <c r="E8" s="214"/>
      <c r="F8" s="282">
        <f>D8*C8</f>
        <v>23650</v>
      </c>
      <c r="G8" s="283">
        <f t="shared" ref="G8:G9" si="0">E8*C8</f>
        <v>0</v>
      </c>
      <c r="H8" s="284">
        <f t="shared" ref="H8:H9" si="1">F8+G8</f>
        <v>23650</v>
      </c>
      <c r="I8" s="282">
        <f t="shared" ref="I8:J9" si="2">15%*F8</f>
        <v>3547.5</v>
      </c>
      <c r="J8" s="284">
        <f t="shared" si="2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8"/>
      <c r="B9" s="216" t="s">
        <v>60</v>
      </c>
      <c r="C9" s="217">
        <v>55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si="2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3">SUM(E7:E9)</f>
        <v>0</v>
      </c>
      <c r="F10" s="298">
        <f>SUM(F7:F9)</f>
        <v>65216.666666666664</v>
      </c>
      <c r="G10" s="299">
        <f t="shared" si="3"/>
        <v>0</v>
      </c>
      <c r="H10" s="300">
        <f>SUM(H7:H9)</f>
        <v>65216.666666666664</v>
      </c>
      <c r="I10" s="298">
        <f>SUM(I7:I9)</f>
        <v>9782.5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74999.166666666657</v>
      </c>
      <c r="R10" s="299">
        <f>G10+J10+N10+P10</f>
        <v>0</v>
      </c>
      <c r="S10" s="300">
        <f>SUM(Q10:R10)</f>
        <v>74999.166666666657</v>
      </c>
    </row>
    <row r="11" spans="1:19" x14ac:dyDescent="0.3">
      <c r="A11" s="366" t="s">
        <v>32</v>
      </c>
      <c r="B11" s="207" t="s">
        <v>58</v>
      </c>
      <c r="C11" s="208">
        <v>29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4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7"/>
      <c r="B12" s="211" t="s">
        <v>59</v>
      </c>
      <c r="C12" s="212">
        <v>33</v>
      </c>
      <c r="D12" s="213">
        <v>716.66666666666663</v>
      </c>
      <c r="E12" s="214"/>
      <c r="F12" s="282">
        <f>D12*C12</f>
        <v>23650</v>
      </c>
      <c r="G12" s="283">
        <f t="shared" ref="G12:G13" si="5">E12*C12</f>
        <v>0</v>
      </c>
      <c r="H12" s="284">
        <f t="shared" ref="H12:H13" si="6">F12+G12</f>
        <v>23650</v>
      </c>
      <c r="I12" s="282">
        <f t="shared" ref="I12:I25" si="7">15%*F12</f>
        <v>3547.5</v>
      </c>
      <c r="J12" s="284">
        <f t="shared" si="4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8"/>
      <c r="B13" s="216" t="s">
        <v>60</v>
      </c>
      <c r="C13" s="224">
        <v>55</v>
      </c>
      <c r="D13" s="218"/>
      <c r="E13" s="219"/>
      <c r="F13" s="288">
        <f>D13*C13</f>
        <v>0</v>
      </c>
      <c r="G13" s="289">
        <f t="shared" si="5"/>
        <v>0</v>
      </c>
      <c r="H13" s="290">
        <f t="shared" si="6"/>
        <v>0</v>
      </c>
      <c r="I13" s="291">
        <f t="shared" si="7"/>
        <v>0</v>
      </c>
      <c r="J13" s="292">
        <f t="shared" si="4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8">SUM(E11:E13)</f>
        <v>0</v>
      </c>
      <c r="F14" s="298">
        <f>SUM(F11:F13)</f>
        <v>23650</v>
      </c>
      <c r="G14" s="299">
        <f>SUM(G11:G13)</f>
        <v>0</v>
      </c>
      <c r="H14" s="300">
        <f>SUM(H11:H13)</f>
        <v>23650</v>
      </c>
      <c r="I14" s="298">
        <f t="shared" ref="I14:J14" si="9">SUM(I11:I13)</f>
        <v>3547.5</v>
      </c>
      <c r="J14" s="300">
        <f t="shared" si="9"/>
        <v>0</v>
      </c>
      <c r="K14" s="306"/>
      <c r="L14" s="308"/>
      <c r="M14" s="312"/>
      <c r="N14" s="313"/>
      <c r="O14" s="301"/>
      <c r="P14" s="302"/>
      <c r="Q14" s="298">
        <f>F14+I14+M14+O14</f>
        <v>27197.5</v>
      </c>
      <c r="R14" s="299">
        <f>G14+J14+N14+P14</f>
        <v>0</v>
      </c>
      <c r="S14" s="300">
        <f>SUM(Q14:R14)</f>
        <v>27197.5</v>
      </c>
    </row>
    <row r="15" spans="1:19" x14ac:dyDescent="0.3">
      <c r="A15" s="366" t="s">
        <v>33</v>
      </c>
      <c r="B15" s="207" t="s">
        <v>58</v>
      </c>
      <c r="C15" s="226">
        <v>29</v>
      </c>
      <c r="D15" s="213">
        <v>716.66666666666663</v>
      </c>
      <c r="E15" s="210"/>
      <c r="F15" s="274">
        <f>D15*C15</f>
        <v>20783.333333333332</v>
      </c>
      <c r="G15" s="275">
        <f>E15*C15</f>
        <v>0</v>
      </c>
      <c r="H15" s="276">
        <f>F15+G15</f>
        <v>20783.333333333332</v>
      </c>
      <c r="I15" s="314">
        <f t="shared" si="7"/>
        <v>3117.4999999999995</v>
      </c>
      <c r="J15" s="315">
        <f t="shared" si="4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7"/>
      <c r="B16" s="211" t="s">
        <v>59</v>
      </c>
      <c r="C16" s="212">
        <v>33</v>
      </c>
      <c r="D16" s="213">
        <v>716.66666666666663</v>
      </c>
      <c r="E16" s="214"/>
      <c r="F16" s="282">
        <f>D16*C16</f>
        <v>23650</v>
      </c>
      <c r="G16" s="283">
        <f t="shared" ref="G16:G17" si="10">E16*C16</f>
        <v>0</v>
      </c>
      <c r="H16" s="284">
        <f t="shared" ref="H16:H17" si="11">F16+G16</f>
        <v>23650</v>
      </c>
      <c r="I16" s="282">
        <f t="shared" si="7"/>
        <v>3547.5</v>
      </c>
      <c r="J16" s="284">
        <f t="shared" si="4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8"/>
      <c r="B17" s="216" t="s">
        <v>60</v>
      </c>
      <c r="C17" s="224">
        <v>55</v>
      </c>
      <c r="D17" s="218">
        <v>1003.3333333333334</v>
      </c>
      <c r="E17" s="219"/>
      <c r="F17" s="288">
        <f>D17*C17</f>
        <v>55183.333333333336</v>
      </c>
      <c r="G17" s="289">
        <f t="shared" si="10"/>
        <v>0</v>
      </c>
      <c r="H17" s="290">
        <f t="shared" si="11"/>
        <v>55183.333333333336</v>
      </c>
      <c r="I17" s="291">
        <f t="shared" si="7"/>
        <v>8277.5</v>
      </c>
      <c r="J17" s="292">
        <f t="shared" si="4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2">SUM(E15:E17)</f>
        <v>0</v>
      </c>
      <c r="F18" s="298">
        <f t="shared" si="12"/>
        <v>99616.666666666657</v>
      </c>
      <c r="G18" s="299">
        <f>SUM(G15:G17)</f>
        <v>0</v>
      </c>
      <c r="H18" s="300">
        <f>SUM(H15:H17)</f>
        <v>99616.666666666657</v>
      </c>
      <c r="I18" s="298">
        <f t="shared" ref="I18:J18" si="13">SUM(I15:I17)</f>
        <v>14942.5</v>
      </c>
      <c r="J18" s="300">
        <f t="shared" si="13"/>
        <v>0</v>
      </c>
      <c r="K18" s="306"/>
      <c r="L18" s="308"/>
      <c r="M18" s="312"/>
      <c r="N18" s="313"/>
      <c r="O18" s="301"/>
      <c r="P18" s="302"/>
      <c r="Q18" s="298">
        <f>F18+I18+M18+O18</f>
        <v>114559.16666666666</v>
      </c>
      <c r="R18" s="299">
        <f>G18+J18+N18+P18</f>
        <v>0</v>
      </c>
      <c r="S18" s="300">
        <f>SUM(Q18:R18)</f>
        <v>114559.16666666666</v>
      </c>
    </row>
    <row r="19" spans="1:19" x14ac:dyDescent="0.3">
      <c r="A19" s="366" t="s">
        <v>34</v>
      </c>
      <c r="B19" s="207" t="s">
        <v>58</v>
      </c>
      <c r="C19" s="208">
        <v>29</v>
      </c>
      <c r="D19" s="213">
        <v>860</v>
      </c>
      <c r="E19" s="210"/>
      <c r="F19" s="274">
        <f>D19*C19</f>
        <v>24940</v>
      </c>
      <c r="G19" s="275">
        <f>E19*C19</f>
        <v>0</v>
      </c>
      <c r="H19" s="276">
        <f>F19+G19</f>
        <v>24940</v>
      </c>
      <c r="I19" s="314">
        <f t="shared" si="7"/>
        <v>3741</v>
      </c>
      <c r="J19" s="315">
        <f t="shared" si="4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7"/>
      <c r="B20" s="211" t="s">
        <v>59</v>
      </c>
      <c r="C20" s="212">
        <v>33</v>
      </c>
      <c r="D20" s="213">
        <v>860</v>
      </c>
      <c r="E20" s="214"/>
      <c r="F20" s="282">
        <f>D20*C20</f>
        <v>28380</v>
      </c>
      <c r="G20" s="283">
        <f t="shared" ref="G20:G21" si="14">E20*C20</f>
        <v>0</v>
      </c>
      <c r="H20" s="284">
        <f t="shared" ref="H20:H21" si="15">F20+G20</f>
        <v>28380</v>
      </c>
      <c r="I20" s="282">
        <f>15%*F20</f>
        <v>4257</v>
      </c>
      <c r="J20" s="284">
        <f t="shared" si="4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8"/>
      <c r="B21" s="216" t="s">
        <v>60</v>
      </c>
      <c r="C21" s="224">
        <v>55</v>
      </c>
      <c r="D21" s="218">
        <v>860</v>
      </c>
      <c r="E21" s="219"/>
      <c r="F21" s="288">
        <f>D21*C21</f>
        <v>47300</v>
      </c>
      <c r="G21" s="289">
        <f t="shared" si="14"/>
        <v>0</v>
      </c>
      <c r="H21" s="290">
        <f t="shared" si="15"/>
        <v>47300</v>
      </c>
      <c r="I21" s="291">
        <f t="shared" si="7"/>
        <v>7095</v>
      </c>
      <c r="J21" s="292">
        <f t="shared" si="4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6">SUM(E19:E21)</f>
        <v>0</v>
      </c>
      <c r="F22" s="298">
        <f t="shared" si="16"/>
        <v>100620</v>
      </c>
      <c r="G22" s="299">
        <f t="shared" si="16"/>
        <v>0</v>
      </c>
      <c r="H22" s="300">
        <f>SUM(H19:H21)</f>
        <v>100620</v>
      </c>
      <c r="I22" s="298">
        <f>SUM(I19:I21)</f>
        <v>15093</v>
      </c>
      <c r="J22" s="300">
        <f t="shared" ref="J22" si="17">SUM(J19:J21)</f>
        <v>0</v>
      </c>
      <c r="K22" s="306"/>
      <c r="L22" s="308"/>
      <c r="M22" s="312"/>
      <c r="N22" s="313"/>
      <c r="O22" s="301"/>
      <c r="P22" s="302"/>
      <c r="Q22" s="298">
        <f>F22+I22+M22+O22</f>
        <v>115713</v>
      </c>
      <c r="R22" s="299">
        <f>G22+J22+N22+P22</f>
        <v>0</v>
      </c>
      <c r="S22" s="300">
        <f>SUM(Q22:R22)</f>
        <v>115713</v>
      </c>
    </row>
    <row r="23" spans="1:19" x14ac:dyDescent="0.3">
      <c r="A23" s="366" t="s">
        <v>35</v>
      </c>
      <c r="B23" s="207" t="s">
        <v>58</v>
      </c>
      <c r="C23" s="208">
        <v>29</v>
      </c>
      <c r="D23" s="209"/>
      <c r="E23" s="210">
        <v>2150</v>
      </c>
      <c r="F23" s="274">
        <f>D23*C23</f>
        <v>0</v>
      </c>
      <c r="G23" s="275">
        <f>E23*C23</f>
        <v>62350</v>
      </c>
      <c r="H23" s="276">
        <f>(F23+G23)</f>
        <v>62350</v>
      </c>
      <c r="I23" s="314">
        <f t="shared" si="7"/>
        <v>0</v>
      </c>
      <c r="J23" s="315">
        <f t="shared" si="4"/>
        <v>9352.5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7"/>
      <c r="B24" s="211" t="s">
        <v>59</v>
      </c>
      <c r="C24" s="212">
        <v>33</v>
      </c>
      <c r="D24" s="213"/>
      <c r="E24" s="214">
        <v>1863.3333333333333</v>
      </c>
      <c r="F24" s="282">
        <f>D24*C24</f>
        <v>0</v>
      </c>
      <c r="G24" s="283">
        <f t="shared" ref="G24:G25" si="18">E24*C24</f>
        <v>61490</v>
      </c>
      <c r="H24" s="284">
        <f t="shared" ref="H24:H25" si="19">(F24+G24)</f>
        <v>61490</v>
      </c>
      <c r="I24" s="282">
        <f t="shared" si="7"/>
        <v>0</v>
      </c>
      <c r="J24" s="284">
        <f t="shared" si="4"/>
        <v>9223.5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8"/>
      <c r="B25" s="216" t="s">
        <v>60</v>
      </c>
      <c r="C25" s="224">
        <v>55</v>
      </c>
      <c r="D25" s="218"/>
      <c r="E25" s="219">
        <v>1003.3333333333334</v>
      </c>
      <c r="F25" s="288">
        <f>D25*C25</f>
        <v>0</v>
      </c>
      <c r="G25" s="289">
        <f t="shared" si="18"/>
        <v>55183.333333333336</v>
      </c>
      <c r="H25" s="290">
        <f t="shared" si="19"/>
        <v>55183.333333333336</v>
      </c>
      <c r="I25" s="291">
        <f t="shared" si="7"/>
        <v>0</v>
      </c>
      <c r="J25" s="292">
        <f t="shared" si="4"/>
        <v>8277.5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:G26" si="20">SUM(E23:E25)</f>
        <v>5016.6666666666661</v>
      </c>
      <c r="F26" s="298">
        <f t="shared" si="20"/>
        <v>0</v>
      </c>
      <c r="G26" s="299">
        <f t="shared" si="20"/>
        <v>179023.33333333334</v>
      </c>
      <c r="H26" s="300">
        <f>SUM(H23:H25)</f>
        <v>179023.33333333334</v>
      </c>
      <c r="I26" s="298">
        <f>SUM(I23:I25)</f>
        <v>0</v>
      </c>
      <c r="J26" s="300">
        <f>SUM(J23:J25)</f>
        <v>26853.5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205876.83333333334</v>
      </c>
      <c r="S26" s="300">
        <f>SUM(Q26:R26)</f>
        <v>205876.83333333334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9" t="s">
        <v>75</v>
      </c>
      <c r="B28" s="370"/>
      <c r="C28" s="371"/>
      <c r="D28" s="222">
        <f t="shared" ref="D28:J28" si="21">D10+D14+D18+D22+D26</f>
        <v>7883.333333333333</v>
      </c>
      <c r="E28" s="223">
        <f t="shared" si="21"/>
        <v>5016.6666666666661</v>
      </c>
      <c r="F28" s="298">
        <f t="shared" si="21"/>
        <v>289103.33333333331</v>
      </c>
      <c r="G28" s="299">
        <f t="shared" si="21"/>
        <v>179023.33333333334</v>
      </c>
      <c r="H28" s="300">
        <f t="shared" si="21"/>
        <v>468126.66666666663</v>
      </c>
      <c r="I28" s="298">
        <f t="shared" si="21"/>
        <v>43365.5</v>
      </c>
      <c r="J28" s="300">
        <f t="shared" si="21"/>
        <v>26853.5</v>
      </c>
      <c r="K28" s="325">
        <v>1000</v>
      </c>
      <c r="L28" s="326">
        <v>1000</v>
      </c>
      <c r="M28" s="298">
        <f t="shared" ref="M28:P28" si="22">M10+M14+M18+M22+M26</f>
        <v>0</v>
      </c>
      <c r="N28" s="300">
        <f t="shared" si="22"/>
        <v>0</v>
      </c>
      <c r="O28" s="298">
        <f t="shared" si="22"/>
        <v>0</v>
      </c>
      <c r="P28" s="300">
        <f t="shared" si="22"/>
        <v>0</v>
      </c>
      <c r="Q28" s="298">
        <f>Q10+Q14+Q18+Q22+Q26+K28</f>
        <v>333468.83333333331</v>
      </c>
      <c r="R28" s="299">
        <f>R10+R14+R18+R22+R26+L28</f>
        <v>206876.83333333334</v>
      </c>
      <c r="S28" s="300">
        <f>S10+S14+S18+S22+S26+K28+L28</f>
        <v>540345.66666666663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1" t="s">
        <v>76</v>
      </c>
      <c r="B30" s="362"/>
      <c r="C30" s="327">
        <f>100%*Q28+100%*R28</f>
        <v>540345.66666666663</v>
      </c>
      <c r="K30" s="14"/>
    </row>
    <row r="31" spans="1:19" ht="16.2" customHeight="1" thickBot="1" x14ac:dyDescent="0.35">
      <c r="A31" s="372" t="s">
        <v>118</v>
      </c>
      <c r="B31" s="373"/>
      <c r="C31" s="327">
        <f>ROUND(C30/S28*Q28,2)</f>
        <v>333468.83</v>
      </c>
      <c r="K31" s="14"/>
    </row>
    <row r="32" spans="1:19" ht="16.2" customHeight="1" thickBot="1" x14ac:dyDescent="0.35">
      <c r="A32" s="372" t="s">
        <v>119</v>
      </c>
      <c r="B32" s="373"/>
      <c r="C32" s="327">
        <f>C30-C31</f>
        <v>206876.83666666661</v>
      </c>
      <c r="K32" s="14"/>
    </row>
    <row r="33" spans="1:11" x14ac:dyDescent="0.3">
      <c r="C33" s="13"/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3" t="s">
        <v>132</v>
      </c>
      <c r="B35" s="228" t="s">
        <v>58</v>
      </c>
      <c r="C35" s="229">
        <f t="shared" ref="C35:D37" si="23">D23+D19+D15+D11+D7</f>
        <v>3010</v>
      </c>
      <c r="D35" s="230">
        <f t="shared" si="23"/>
        <v>2150</v>
      </c>
      <c r="E35" s="230">
        <f>SUM(C35:D35)</f>
        <v>5160</v>
      </c>
      <c r="H35" s="13"/>
      <c r="K35" s="14"/>
    </row>
    <row r="36" spans="1:11" ht="15" thickBot="1" x14ac:dyDescent="0.35">
      <c r="A36" s="364"/>
      <c r="B36" s="231" t="s">
        <v>59</v>
      </c>
      <c r="C36" s="229">
        <f t="shared" si="23"/>
        <v>3009.9999999999995</v>
      </c>
      <c r="D36" s="230">
        <f t="shared" si="23"/>
        <v>1863.3333333333333</v>
      </c>
      <c r="E36" s="230">
        <f t="shared" ref="E36:E37" si="24">SUM(C36:D36)</f>
        <v>4873.333333333333</v>
      </c>
      <c r="H36" s="13"/>
      <c r="K36" s="14"/>
    </row>
    <row r="37" spans="1:11" ht="15" thickBot="1" x14ac:dyDescent="0.35">
      <c r="A37" s="365"/>
      <c r="B37" s="232" t="s">
        <v>60</v>
      </c>
      <c r="C37" s="229">
        <f t="shared" si="23"/>
        <v>1863.3333333333335</v>
      </c>
      <c r="D37" s="230">
        <f t="shared" si="23"/>
        <v>1003.3333333333334</v>
      </c>
      <c r="E37" s="230">
        <f t="shared" si="24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ht="15" thickTop="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K5:L5"/>
    <mergeCell ref="Q5:S5"/>
    <mergeCell ref="B6:C6"/>
    <mergeCell ref="A7:A9"/>
    <mergeCell ref="M5:N5"/>
    <mergeCell ref="O5:P5"/>
    <mergeCell ref="A5:E5"/>
    <mergeCell ref="F5:H5"/>
    <mergeCell ref="A31:B31"/>
    <mergeCell ref="A32:B32"/>
    <mergeCell ref="A30:B30"/>
    <mergeCell ref="A35:A37"/>
    <mergeCell ref="I5:J5"/>
    <mergeCell ref="A23:A25"/>
    <mergeCell ref="A19:A21"/>
    <mergeCell ref="A11:A13"/>
    <mergeCell ref="A15:A17"/>
    <mergeCell ref="A28:C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8E11D23D266408366F48DA7C36C76" ma:contentTypeVersion="12" ma:contentTypeDescription="Create a new document." ma:contentTypeScope="" ma:versionID="34f18521eeff2a33adb64ffdaafa721f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1538767c17246adc4356e259f5246c65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1DA17-F824-4FAC-B793-017E663007ED}">
  <ds:schemaRefs>
    <ds:schemaRef ds:uri="http://schemas.microsoft.com/office/2006/metadata/properties"/>
    <ds:schemaRef ds:uri="http://schemas.microsoft.com/office/infopath/2007/PartnerControls"/>
    <ds:schemaRef ds:uri="40478af9-93a4-473a-998f-f90507dd81f5"/>
    <ds:schemaRef ds:uri="d17d55cf-9183-4285-a96a-bd7d6bb79d29"/>
  </ds:schemaRefs>
</ds:datastoreItem>
</file>

<file path=customXml/itemProps2.xml><?xml version="1.0" encoding="utf-8"?>
<ds:datastoreItem xmlns:ds="http://schemas.openxmlformats.org/officeDocument/2006/customXml" ds:itemID="{4A8EFA67-1C2B-4810-8E88-B18E702299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263092-17D1-4A1A-8C7C-352791764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0. RIEPILOGO</vt:lpstr>
      <vt:lpstr>0.a ISTRUZIONI DI COMPILAZIONE</vt:lpstr>
      <vt:lpstr>Modello Budget GI TENTATIVE</vt:lpstr>
      <vt:lpstr>1.aModello Rendiconto GI </vt:lpstr>
      <vt:lpstr>1.bModello Rendiconto MI</vt:lpstr>
      <vt:lpstr>1.cModello Rendiconto M-PI</vt:lpstr>
      <vt:lpstr>1.dModello Rend. ODR privato</vt:lpstr>
      <vt:lpstr>1.eModello Rend. Università</vt:lpstr>
      <vt:lpstr>1.fModello Rend. EPR</vt:lpstr>
      <vt:lpstr>2. Rendiconto Progetto</vt:lpstr>
      <vt:lpstr>3. Gantt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Raffaella Di Nardo</dc:creator>
  <cp:keywords/>
  <dc:description/>
  <cp:lastModifiedBy>Lodovico Morelli</cp:lastModifiedBy>
  <cp:revision/>
  <dcterms:created xsi:type="dcterms:W3CDTF">2015-06-05T18:19:34Z</dcterms:created>
  <dcterms:modified xsi:type="dcterms:W3CDTF">2024-09-30T15:14:30Z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